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279" activeTab="0"/>
  </bookViews>
  <sheets>
    <sheet name="Смета" sheetId="1" r:id="rId1"/>
    <sheet name="Баланс" sheetId="2" r:id="rId2"/>
    <sheet name="Баланс мес" sheetId="3" r:id="rId3"/>
  </sheets>
  <definedNames/>
  <calcPr fullCalcOnLoad="1"/>
</workbook>
</file>

<file path=xl/sharedStrings.xml><?xml version="1.0" encoding="utf-8"?>
<sst xmlns="http://schemas.openxmlformats.org/spreadsheetml/2006/main" count="521" uniqueCount="357">
  <si>
    <t>№</t>
  </si>
  <si>
    <t>Статья расхода</t>
  </si>
  <si>
    <t>Ед.Изм.</t>
  </si>
  <si>
    <t>Итого</t>
  </si>
  <si>
    <t>Передача</t>
  </si>
  <si>
    <t>Производство</t>
  </si>
  <si>
    <t>Всего</t>
  </si>
  <si>
    <t>Теплоэнергия</t>
  </si>
  <si>
    <t>руб/Гкал</t>
  </si>
  <si>
    <t>НВВ</t>
  </si>
  <si>
    <t>Итого расходов</t>
  </si>
  <si>
    <t>тыс. руб.</t>
  </si>
  <si>
    <t>Налог на прибыль (нерассчетная)</t>
  </si>
  <si>
    <t>Налог на прибыль</t>
  </si>
  <si>
    <t>тыс.руб.</t>
  </si>
  <si>
    <t>Налог по упрощённой системе налогообложения</t>
  </si>
  <si>
    <t>31.1</t>
  </si>
  <si>
    <t>Итого расходов (без налога на прибыль)</t>
  </si>
  <si>
    <t>Стоимость натурального топлива с учётом транспортировки (перевозки) (топливо на технологические цели)</t>
  </si>
  <si>
    <t>Газ</t>
  </si>
  <si>
    <t>4.2</t>
  </si>
  <si>
    <t>Газ природный</t>
  </si>
  <si>
    <t>4.30</t>
  </si>
  <si>
    <t>Расчетные данные</t>
  </si>
  <si>
    <t>4.2.1</t>
  </si>
  <si>
    <t>Удельный расход условного топлива</t>
  </si>
  <si>
    <t>кг ут Гкал</t>
  </si>
  <si>
    <t>4.2.2</t>
  </si>
  <si>
    <t>Калорийный эквивалент</t>
  </si>
  <si>
    <t>4.2.3</t>
  </si>
  <si>
    <t>Объем</t>
  </si>
  <si>
    <t>тыс. м куб.</t>
  </si>
  <si>
    <t>4.2.4</t>
  </si>
  <si>
    <t>Цена</t>
  </si>
  <si>
    <t>руб./тыс. м3</t>
  </si>
  <si>
    <t>4.4</t>
  </si>
  <si>
    <t>Мазут</t>
  </si>
  <si>
    <t>4.6</t>
  </si>
  <si>
    <t>Дизельное топливо</t>
  </si>
  <si>
    <t>4.7</t>
  </si>
  <si>
    <t>Дрова</t>
  </si>
  <si>
    <t>4.8</t>
  </si>
  <si>
    <t>Щепа</t>
  </si>
  <si>
    <t>4.13</t>
  </si>
  <si>
    <t>Электроэнергия</t>
  </si>
  <si>
    <t>4.13.1</t>
  </si>
  <si>
    <t>объём энергии</t>
  </si>
  <si>
    <t>тыс.кВт*ч</t>
  </si>
  <si>
    <t>4.1</t>
  </si>
  <si>
    <t>Уголь</t>
  </si>
  <si>
    <t>Нормативный запас топлива</t>
  </si>
  <si>
    <t>т</t>
  </si>
  <si>
    <t>Энергия, в том числе</t>
  </si>
  <si>
    <t>5.3.0.</t>
  </si>
  <si>
    <t>Затраты на покупную мощность</t>
  </si>
  <si>
    <t>5.3.1</t>
  </si>
  <si>
    <t>руб./кВт*мес.</t>
  </si>
  <si>
    <t>5.3.2</t>
  </si>
  <si>
    <t>МВт</t>
  </si>
  <si>
    <t>5.2.0</t>
  </si>
  <si>
    <t>затраты на покупную электрическую энергию</t>
  </si>
  <si>
    <t>5.2</t>
  </si>
  <si>
    <t>Затраты на покупную электрическую энергию</t>
  </si>
  <si>
    <t>5.2.1.1</t>
  </si>
  <si>
    <t>Удельный расход электрической энергии</t>
  </si>
  <si>
    <t>кВт*ч/Гкал</t>
  </si>
  <si>
    <t>5.2.1</t>
  </si>
  <si>
    <t>тыс.кВт*час</t>
  </si>
  <si>
    <t>5.2.2</t>
  </si>
  <si>
    <t>тариф на энергию</t>
  </si>
  <si>
    <t>руб./кВт*ч</t>
  </si>
  <si>
    <t>5.1.0</t>
  </si>
  <si>
    <t>затраты на покупную тепловую энергию</t>
  </si>
  <si>
    <t>5.1.2</t>
  </si>
  <si>
    <t>Тариф на тепловую энергию</t>
  </si>
  <si>
    <t>руб./Гкал</t>
  </si>
  <si>
    <t>5.1.1</t>
  </si>
  <si>
    <t>тыс. Гкал</t>
  </si>
  <si>
    <t>Затраты на оплату труда</t>
  </si>
  <si>
    <t>6.1</t>
  </si>
  <si>
    <t>оплата труда основных производственных рабочих</t>
  </si>
  <si>
    <t>6.1.1</t>
  </si>
  <si>
    <t>среднемесячная оплата труда основных производственных рабочих</t>
  </si>
  <si>
    <t>руб./мес.</t>
  </si>
  <si>
    <t>6.1.2</t>
  </si>
  <si>
    <t>численность основного производственного персонала, относимого на регулируемый вид деятельности</t>
  </si>
  <si>
    <t>ед.</t>
  </si>
  <si>
    <t>6.1.6</t>
  </si>
  <si>
    <t>Количество месяцев</t>
  </si>
  <si>
    <t>мес.</t>
  </si>
  <si>
    <t>6.2</t>
  </si>
  <si>
    <t>оплата труда ремонтного персонала</t>
  </si>
  <si>
    <t>6.2.1</t>
  </si>
  <si>
    <t>среднемесячная оплата труда ремонтного персонала</t>
  </si>
  <si>
    <t>6.2.2</t>
  </si>
  <si>
    <t>численность ремонтного персонала, относимого на регулируемый вид деятельности</t>
  </si>
  <si>
    <t>6.2.6</t>
  </si>
  <si>
    <t>6.3</t>
  </si>
  <si>
    <t>оплата труда цехового персонала</t>
  </si>
  <si>
    <t>6.3.1</t>
  </si>
  <si>
    <t>среднемесячная оплата труда цехового персонала</t>
  </si>
  <si>
    <t>6.3.2</t>
  </si>
  <si>
    <t>численность цехового персонала, относимого на регулируемый вид деятельности</t>
  </si>
  <si>
    <t>6.0.6</t>
  </si>
  <si>
    <t>Количесво месяцев</t>
  </si>
  <si>
    <t>6.4</t>
  </si>
  <si>
    <t>оплата труда АУП</t>
  </si>
  <si>
    <t>6.4.1</t>
  </si>
  <si>
    <t>среднемесячная оплата труда АУП</t>
  </si>
  <si>
    <t>6.4.2</t>
  </si>
  <si>
    <t>численность АУП, относимого на регулируемый вид деятельности</t>
  </si>
  <si>
    <t>6.4.3</t>
  </si>
  <si>
    <t>6.5</t>
  </si>
  <si>
    <t>оплата труда прочего персонала, относимого на регулируемый вид деятельности</t>
  </si>
  <si>
    <t>6.5.1</t>
  </si>
  <si>
    <t>среднемесячная оплата труда прочего персонала, относимого на регулируемый вид деятельности</t>
  </si>
  <si>
    <t>6.5.2</t>
  </si>
  <si>
    <t>численность прочего персонала, относимого на регулируемый вид деятельности</t>
  </si>
  <si>
    <t>6.5.3.</t>
  </si>
  <si>
    <t>7.9</t>
  </si>
  <si>
    <t>Отчисления на социальные нужды</t>
  </si>
  <si>
    <t>7.1</t>
  </si>
  <si>
    <t>отчисления на соц. нужды от заработной платы основных производственных рабочих</t>
  </si>
  <si>
    <t>7.2</t>
  </si>
  <si>
    <t>отчисления на соц. нужды от заработной платы ремонтного персонала</t>
  </si>
  <si>
    <t>7.3</t>
  </si>
  <si>
    <t>отчисления на соц. нужды от заработной платы цехового персонала</t>
  </si>
  <si>
    <t>7.4</t>
  </si>
  <si>
    <t>отчисления на соц. нужды от заработной платы АУП</t>
  </si>
  <si>
    <t>7.5.</t>
  </si>
  <si>
    <t>отчисления на соц. нужды от заработной платы прочего персонала</t>
  </si>
  <si>
    <t>8.0.</t>
  </si>
  <si>
    <t>Холодная вода</t>
  </si>
  <si>
    <t>8.1.3</t>
  </si>
  <si>
    <t>Удельный расход питьевой воды</t>
  </si>
  <si>
    <t>м куб/Гкал</t>
  </si>
  <si>
    <t>8.1.1</t>
  </si>
  <si>
    <t>Цена питьевой воды</t>
  </si>
  <si>
    <t>руб./куб.м</t>
  </si>
  <si>
    <t>8.1.2</t>
  </si>
  <si>
    <t>Объём питьевой воды</t>
  </si>
  <si>
    <t>тыс.куб.м</t>
  </si>
  <si>
    <t>8.2.</t>
  </si>
  <si>
    <t>Холодная вода техническая</t>
  </si>
  <si>
    <t>8.2.3</t>
  </si>
  <si>
    <t>Удельный расход технической воды</t>
  </si>
  <si>
    <t>8.2.1</t>
  </si>
  <si>
    <t>Цена технической воды</t>
  </si>
  <si>
    <t>руб./куб. м</t>
  </si>
  <si>
    <t>8.2.2</t>
  </si>
  <si>
    <t>Объем технической воды</t>
  </si>
  <si>
    <t>Водоотведение</t>
  </si>
  <si>
    <t>9.1</t>
  </si>
  <si>
    <t>9.2</t>
  </si>
  <si>
    <t>Объём</t>
  </si>
  <si>
    <t>9.2.1</t>
  </si>
  <si>
    <t>Удельный расход стоков</t>
  </si>
  <si>
    <t>м куб./Гкал</t>
  </si>
  <si>
    <t>Расходы на приобретение сырья и материалов</t>
  </si>
  <si>
    <t>12.1</t>
  </si>
  <si>
    <t>Реагенты, фильтрующие и ионообменные материалы для водоподготовки</t>
  </si>
  <si>
    <t>12.2</t>
  </si>
  <si>
    <t>ГСМ</t>
  </si>
  <si>
    <t>12.3</t>
  </si>
  <si>
    <t>На текущий и капитальный ремонт</t>
  </si>
  <si>
    <t>12.4</t>
  </si>
  <si>
    <t>На текущее содержание и техническое обслуживание</t>
  </si>
  <si>
    <t>12.5</t>
  </si>
  <si>
    <t>Специальная одежда</t>
  </si>
  <si>
    <t>12.6</t>
  </si>
  <si>
    <t>Хозяйственный инвентарь и другие вспомогательные материалы</t>
  </si>
  <si>
    <t>12.7</t>
  </si>
  <si>
    <t>Прочие расходы</t>
  </si>
  <si>
    <t>Ремонт основных средств, выполняемый подрядным способом</t>
  </si>
  <si>
    <t>Расходы на оплату работ и услуг производственного характера, выполняемых по договорам со сторонними организациями</t>
  </si>
  <si>
    <t>14.1</t>
  </si>
  <si>
    <t>транспортные услуги</t>
  </si>
  <si>
    <t>14.2</t>
  </si>
  <si>
    <t>работы по техническому регламенту</t>
  </si>
  <si>
    <t>14.3</t>
  </si>
  <si>
    <t>прочие услуги вспомогательных производств</t>
  </si>
  <si>
    <t>14.4</t>
  </si>
  <si>
    <t>иные работы и услуги производственного характера</t>
  </si>
  <si>
    <t>Расходы на оплату иных работ и услуг, выполняемых по договорам с организациями, включая:</t>
  </si>
  <si>
    <t>15.3</t>
  </si>
  <si>
    <t>коммунальные услуги</t>
  </si>
  <si>
    <t>15.7</t>
  </si>
  <si>
    <t>расходы на аудиторские услуги</t>
  </si>
  <si>
    <t>15.12</t>
  </si>
  <si>
    <t>иные работы и услуги</t>
  </si>
  <si>
    <t>15.1</t>
  </si>
  <si>
    <t>услуги связи</t>
  </si>
  <si>
    <t>15.2</t>
  </si>
  <si>
    <t>услуги вневедомственной охраны</t>
  </si>
  <si>
    <t>15.4</t>
  </si>
  <si>
    <t>расходы на консультационные услуги</t>
  </si>
  <si>
    <t>15.5</t>
  </si>
  <si>
    <t>расходы на юридические услуги</t>
  </si>
  <si>
    <t>15.6</t>
  </si>
  <si>
    <t>расходы на информационные услуги</t>
  </si>
  <si>
    <t>15.8</t>
  </si>
  <si>
    <t>услуги по стратегическому управлению организацией</t>
  </si>
  <si>
    <t>15.9</t>
  </si>
  <si>
    <t>расходы по подготовке и освоению производства (пуско-наладочные работы)</t>
  </si>
  <si>
    <t>15.10</t>
  </si>
  <si>
    <t>целевые средства на НИОКР</t>
  </si>
  <si>
    <t>15.11</t>
  </si>
  <si>
    <t>средства на необязательное (дополнительное) страхование</t>
  </si>
  <si>
    <t>Расходы на служебные командировки</t>
  </si>
  <si>
    <t>Расходы на обучение персонала</t>
  </si>
  <si>
    <t>Расходы на вывод из эксплуатации (в том числе на консервацию) и вывод из консервации</t>
  </si>
  <si>
    <t>Услуги банков</t>
  </si>
  <si>
    <t>Прочие операционные расходы</t>
  </si>
  <si>
    <t>Расходы на оплату услуг, оказываемых организациями, осуществляющими регулируемые виды деятельности</t>
  </si>
  <si>
    <t>Арендная плата</t>
  </si>
  <si>
    <t>22.1</t>
  </si>
  <si>
    <t>аренда производственных объектов</t>
  </si>
  <si>
    <t>22.2</t>
  </si>
  <si>
    <t>аренда непроизводственных объектов</t>
  </si>
  <si>
    <t>Концессионная плата</t>
  </si>
  <si>
    <t>Расходы на уплату налогов, сборов и других обязательных платежей, в том числе:</t>
  </si>
  <si>
    <t>25.1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</si>
  <si>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</si>
  <si>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25.2</t>
  </si>
  <si>
    <t>расходы на обязательное страхование</t>
  </si>
  <si>
    <t>25.3</t>
  </si>
  <si>
    <t>иные расходы</t>
  </si>
  <si>
    <t>25.4</t>
  </si>
  <si>
    <t>уплата налогов, всего</t>
  </si>
  <si>
    <t>25.4.5</t>
  </si>
  <si>
    <t>прочие налоги</t>
  </si>
  <si>
    <t>25.4.1</t>
  </si>
  <si>
    <t>налог на имущество организаций</t>
  </si>
  <si>
    <t>25.4.2</t>
  </si>
  <si>
    <t>земельный налог</t>
  </si>
  <si>
    <t>25.4.3</t>
  </si>
  <si>
    <t>транспортный налог</t>
  </si>
  <si>
    <t>25.4.4</t>
  </si>
  <si>
    <t>водный налог</t>
  </si>
  <si>
    <t>Расходы по сомнительным долгам</t>
  </si>
  <si>
    <t>Амортизация основных средств и нематериальных активов</t>
  </si>
  <si>
    <t>27.2</t>
  </si>
  <si>
    <t>Амортизация иных основных средств и нематериальных активов</t>
  </si>
  <si>
    <t>27.1</t>
  </si>
  <si>
    <t>Амортизация производственного оборудования</t>
  </si>
  <si>
    <t>Расходы на выплаты по договорам займа и кредитным договорам, включая проценты по ним</t>
  </si>
  <si>
    <t>Прочие неподконтрольные расходы</t>
  </si>
  <si>
    <t>выпадающие доходы/экономия средств</t>
  </si>
  <si>
    <t>Избыток средств, полученный за отчётные периоды регулирования</t>
  </si>
  <si>
    <t>Прибыль</t>
  </si>
  <si>
    <t>нормативный уровень прибыли (нерасчетный)</t>
  </si>
  <si>
    <t>35.1</t>
  </si>
  <si>
    <t>Нормативный уровень прибыли</t>
  </si>
  <si>
    <t>Предпринимательская прибыль</t>
  </si>
  <si>
    <t>35.1.1</t>
  </si>
  <si>
    <t>Расчётная предпринимательская прибыль</t>
  </si>
  <si>
    <t>Прибыль составляющие</t>
  </si>
  <si>
    <t>35.2</t>
  </si>
  <si>
    <t>Денежные выплаты социального характера (по коллективному договору)</t>
  </si>
  <si>
    <t>35.3</t>
  </si>
  <si>
    <t>Резервный фонд</t>
  </si>
  <si>
    <t>35.4</t>
  </si>
  <si>
    <t>Капитальные вложения (инвестиции)</t>
  </si>
  <si>
    <t>Справочные данные</t>
  </si>
  <si>
    <t>36.1</t>
  </si>
  <si>
    <t>Ставка налога на прибыль</t>
  </si>
  <si>
    <t>%</t>
  </si>
  <si>
    <t>36.2</t>
  </si>
  <si>
    <t>Справочно: нормативный уровень прибыли</t>
  </si>
  <si>
    <t>36.3</t>
  </si>
  <si>
    <t>Справочно: расчётная предпринимательская прибыль</t>
  </si>
  <si>
    <t>7.0</t>
  </si>
  <si>
    <t>процент отчислений на социальные нужды</t>
  </si>
  <si>
    <t>35.5</t>
  </si>
  <si>
    <t>Индекс эффективности расходов</t>
  </si>
  <si>
    <t>35.6</t>
  </si>
  <si>
    <t>Индекс потребительских цен</t>
  </si>
  <si>
    <t>35.7</t>
  </si>
  <si>
    <t>Индекс количества активов</t>
  </si>
  <si>
    <t>Справочно налог по упрощённой системе налогообложения</t>
  </si>
  <si>
    <t>Загрузка:</t>
  </si>
  <si>
    <t>полезный отпуск теплоэнергии</t>
  </si>
  <si>
    <t>тыс.Гкал</t>
  </si>
  <si>
    <t>НР</t>
  </si>
  <si>
    <t>Неподконтрольные</t>
  </si>
  <si>
    <t>ОР</t>
  </si>
  <si>
    <t>Операционные</t>
  </si>
  <si>
    <t>ЭР</t>
  </si>
  <si>
    <t>Энергоресурсы</t>
  </si>
  <si>
    <t>П</t>
  </si>
  <si>
    <t>Строчка нужна для корректной работы шаблона</t>
  </si>
  <si>
    <t>Утвержденный тариф</t>
  </si>
  <si>
    <t>Обязательно проставьте Утвержденные тарифы и фактический полезный отпуск тепловой энергии по полугодиям</t>
  </si>
  <si>
    <t>Приложение 2</t>
  </si>
  <si>
    <t>Фактические объёмы тепловой энергии</t>
  </si>
  <si>
    <t>(по каждому муниципальному образованию)</t>
  </si>
  <si>
    <t>Произведённая тепловая энергия</t>
  </si>
  <si>
    <t>Покупная тепловая энергия</t>
  </si>
  <si>
    <t>Потери т/э на собств. нужды котельной</t>
  </si>
  <si>
    <t>Отпуск тепловой энергии от котельной</t>
  </si>
  <si>
    <t>Потери тепловой энергии в сети</t>
  </si>
  <si>
    <t>Полезный отпуск тепловой энергии, всего</t>
  </si>
  <si>
    <t>В том числе</t>
  </si>
  <si>
    <t>бюджет</t>
  </si>
  <si>
    <t>население (и приравненные к ним)</t>
  </si>
  <si>
    <t>прочие</t>
  </si>
  <si>
    <t>собственное потребление предприятия</t>
  </si>
  <si>
    <t xml:space="preserve">                    разбивка полезного отпуска:  на отопление</t>
  </si>
  <si>
    <t xml:space="preserve">                                                                           на горячее водоснабжение</t>
  </si>
  <si>
    <t xml:space="preserve">                                                                           на технологию</t>
  </si>
  <si>
    <t>Всего по теплоснабжающей организации:</t>
  </si>
  <si>
    <t>в том числе по показаниям приборов учёта тепловой энергии  **</t>
  </si>
  <si>
    <t>*  - для теплоснабжающих организаций, имеющих потребителей тепловой энергии в нескольких муниципальных образованиях, объёмы указать по каждому муниципальному образованию</t>
  </si>
  <si>
    <t>**  - из годовых объёмов полезного отпуска выделить объёмы, определённые по показаниям приборов учёта тепловой энергии</t>
  </si>
  <si>
    <t>1 полугодие 2017</t>
  </si>
  <si>
    <t>2 полугодие 2017</t>
  </si>
  <si>
    <t xml:space="preserve">2017 год </t>
  </si>
  <si>
    <t>Муниципальный район</t>
  </si>
  <si>
    <t>Муниципальное образование</t>
  </si>
  <si>
    <t>Наименование котельной</t>
  </si>
  <si>
    <t>Вид топлива</t>
  </si>
  <si>
    <t>Адрес котельной</t>
  </si>
  <si>
    <t>Месяцы</t>
  </si>
  <si>
    <t>6. Полезный отпуск тепловой энергии</t>
  </si>
  <si>
    <t>6.1. Бюджетные потребители</t>
  </si>
  <si>
    <t>6.2. Население</t>
  </si>
  <si>
    <t>6.3. Прочие</t>
  </si>
  <si>
    <t>6.4.Организации - переродавцы</t>
  </si>
  <si>
    <t>6.5. Собственное потребление</t>
  </si>
  <si>
    <t>Отопление</t>
  </si>
  <si>
    <t>ГВС</t>
  </si>
  <si>
    <t>Технологические нужды</t>
  </si>
  <si>
    <t>Численность населения</t>
  </si>
  <si>
    <t>ВСЕГО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</si>
  <si>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</si>
  <si>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</si>
  <si>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</si>
  <si>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</si>
  <si>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</si>
  <si>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</si>
  <si>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</si>
  <si>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</si>
  <si>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</si>
  <si>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</si>
  <si>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</si>
  <si>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</si>
  <si>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</si>
  <si>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т/э на собств.нужды котельной</t>
  </si>
  <si>
    <t>АО "Восход"-КРЛЗ</t>
  </si>
  <si>
    <t>Газ природ-ный</t>
  </si>
  <si>
    <t>г.Калуга, ул.Грабцевское шоссе, д.43</t>
  </si>
  <si>
    <t>АО "Восход " Калужский радиоламповый завод</t>
  </si>
  <si>
    <t>Наименование муниципального образования * -г.Калуга</t>
  </si>
  <si>
    <t>Наименование котельной: -АО "Восход"-КРЛЗ</t>
  </si>
  <si>
    <t>АО "Восход"- КРЛЗ  отчет по производству  и передаче тепловой энергии за 2017 год.</t>
  </si>
  <si>
    <t>Зам.исполнительного директора                                                                                А.А.Целуев</t>
  </si>
  <si>
    <t>Экономист                                                                                                                     Г.К.Гаврикова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</si>
</sst>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"/>
    <numFmt numFmtId="173" formatCode="[=0]&quot;&quot;;General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3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3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172" fontId="0" fillId="0" borderId="0" xfId="0" applyNumberFormat="1" applyAlignment="1">
      <alignment horizontal="left" wrapText="1"/>
    </xf>
    <xf numFmtId="0" fontId="0" fillId="35" borderId="10" xfId="0" applyFont="1" applyFill="1" applyBorder="1" applyAlignment="1">
      <alignment horizontal="right" wrapText="1"/>
    </xf>
    <xf numFmtId="173" fontId="0" fillId="35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" fontId="0" fillId="35" borderId="10" xfId="0" applyNumberFormat="1" applyFont="1" applyFill="1" applyBorder="1" applyAlignment="1">
      <alignment horizontal="right" wrapText="1"/>
    </xf>
    <xf numFmtId="1" fontId="2" fillId="36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1" fontId="2" fillId="38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right" wrapText="1"/>
    </xf>
    <xf numFmtId="1" fontId="0" fillId="37" borderId="10" xfId="0" applyNumberFormat="1" applyFont="1" applyFill="1" applyBorder="1" applyAlignment="1">
      <alignment horizontal="right" wrapText="1"/>
    </xf>
    <xf numFmtId="1" fontId="2" fillId="40" borderId="10" xfId="0" applyNumberFormat="1" applyFont="1" applyFill="1" applyBorder="1" applyAlignment="1">
      <alignment horizontal="right" wrapText="1"/>
    </xf>
    <xf numFmtId="1" fontId="0" fillId="39" borderId="10" xfId="0" applyNumberFormat="1" applyFont="1" applyFill="1" applyBorder="1" applyAlignment="1">
      <alignment horizontal="right" wrapText="1"/>
    </xf>
    <xf numFmtId="1" fontId="2" fillId="41" borderId="10" xfId="0" applyNumberFormat="1" applyFont="1" applyFill="1" applyBorder="1" applyAlignment="1">
      <alignment horizontal="right" wrapText="1"/>
    </xf>
    <xf numFmtId="173" fontId="2" fillId="36" borderId="10" xfId="0" applyNumberFormat="1" applyFont="1" applyFill="1" applyBorder="1" applyAlignment="1">
      <alignment horizontal="right" wrapText="1"/>
    </xf>
    <xf numFmtId="173" fontId="2" fillId="40" borderId="10" xfId="0" applyNumberFormat="1" applyFont="1" applyFill="1" applyBorder="1" applyAlignment="1">
      <alignment horizontal="right" wrapText="1"/>
    </xf>
    <xf numFmtId="173" fontId="2" fillId="38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right" wrapText="1"/>
    </xf>
    <xf numFmtId="173" fontId="2" fillId="41" borderId="10" xfId="0" applyNumberFormat="1" applyFont="1" applyFill="1" applyBorder="1" applyAlignment="1">
      <alignment horizontal="right" wrapText="1"/>
    </xf>
    <xf numFmtId="174" fontId="0" fillId="37" borderId="10" xfId="0" applyNumberFormat="1" applyFont="1" applyFill="1" applyBorder="1" applyAlignment="1" applyProtection="1">
      <alignment horizontal="right" wrapText="1"/>
      <protection locked="0"/>
    </xf>
    <xf numFmtId="174" fontId="0" fillId="39" borderId="10" xfId="0" applyNumberFormat="1" applyFont="1" applyFill="1" applyBorder="1" applyAlignment="1" applyProtection="1">
      <alignment horizontal="right" wrapText="1"/>
      <protection locked="0"/>
    </xf>
    <xf numFmtId="0" fontId="2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174" fontId="9" fillId="0" borderId="12" xfId="0" applyNumberFormat="1" applyFont="1" applyBorder="1" applyAlignment="1">
      <alignment vertical="center" wrapText="1"/>
    </xf>
    <xf numFmtId="174" fontId="9" fillId="0" borderId="12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/>
    </xf>
    <xf numFmtId="174" fontId="10" fillId="0" borderId="12" xfId="0" applyNumberFormat="1" applyFont="1" applyBorder="1" applyAlignment="1" applyProtection="1">
      <alignment vertical="center" wrapText="1"/>
      <protection locked="0"/>
    </xf>
    <xf numFmtId="174" fontId="9" fillId="0" borderId="12" xfId="0" applyNumberFormat="1" applyFont="1" applyBorder="1" applyAlignment="1">
      <alignment horizontal="right" vertical="center" wrapText="1"/>
    </xf>
    <xf numFmtId="174" fontId="10" fillId="0" borderId="12" xfId="0" applyNumberFormat="1" applyFont="1" applyFill="1" applyBorder="1" applyAlignment="1" applyProtection="1">
      <alignment vertical="center" wrapText="1"/>
      <protection locked="0"/>
    </xf>
    <xf numFmtId="174" fontId="9" fillId="0" borderId="0" xfId="0" applyNumberFormat="1" applyFont="1" applyFill="1" applyBorder="1" applyAlignment="1">
      <alignment vertical="center" wrapText="1"/>
    </xf>
    <xf numFmtId="174" fontId="11" fillId="0" borderId="12" xfId="0" applyNumberFormat="1" applyFont="1" applyFill="1" applyBorder="1" applyAlignment="1">
      <alignment vertical="center" wrapText="1"/>
    </xf>
    <xf numFmtId="174" fontId="10" fillId="0" borderId="12" xfId="0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 vertical="center" wrapText="1"/>
    </xf>
    <xf numFmtId="0" fontId="14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3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7"/>
  <sheetViews>
    <sheetView tabSelected="1" showOutlineSymbols="0" zoomScalePageLayoutView="0" workbookViewId="0" topLeftCell="A143">
      <selection activeCell="B166" sqref="B166:K166"/>
    </sheetView>
  </sheetViews>
  <sheetFormatPr defaultColWidth="10.5" defaultRowHeight="11.25" customHeight="1" outlineLevelRow="6" outlineLevelCol="1"/>
  <cols>
    <col min="1" max="1" width="0.1640625" style="1" customWidth="1"/>
    <col min="2" max="2" width="10.5" style="1" customWidth="1"/>
    <col min="3" max="3" width="29.16015625" style="1" customWidth="1"/>
    <col min="4" max="4" width="10.5" style="1" customWidth="1"/>
    <col min="5" max="6" width="15.16015625" style="1" customWidth="1" outlineLevel="1"/>
    <col min="7" max="8" width="15.16015625" style="1" customWidth="1"/>
    <col min="9" max="9" width="16.16015625" style="1" customWidth="1"/>
    <col min="10" max="11" width="15.16015625" style="1" customWidth="1"/>
  </cols>
  <sheetData>
    <row r="1" spans="2:11" ht="18" customHeight="1">
      <c r="B1" s="67" t="s">
        <v>354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s="1" customFormat="1" ht="10.5" customHeight="1">
      <c r="B2" s="72" t="s">
        <v>0</v>
      </c>
      <c r="C2" s="72" t="s">
        <v>1</v>
      </c>
      <c r="D2" s="72" t="s">
        <v>2</v>
      </c>
      <c r="E2" s="74">
        <v>2017</v>
      </c>
      <c r="F2" s="74"/>
      <c r="G2" s="74"/>
      <c r="H2" s="74"/>
      <c r="I2" s="74"/>
      <c r="J2" s="74"/>
      <c r="K2" s="74"/>
    </row>
    <row r="3" spans="2:11" s="1" customFormat="1" ht="10.5" customHeight="1">
      <c r="B3" s="73"/>
      <c r="C3" s="73"/>
      <c r="D3" s="73"/>
      <c r="E3" s="75" t="s">
        <v>314</v>
      </c>
      <c r="F3" s="75"/>
      <c r="G3" s="75"/>
      <c r="H3" s="75" t="s">
        <v>315</v>
      </c>
      <c r="I3" s="75"/>
      <c r="J3" s="75"/>
      <c r="K3" s="3" t="s">
        <v>3</v>
      </c>
    </row>
    <row r="4" spans="2:11" s="1" customFormat="1" ht="21.75" customHeight="1">
      <c r="B4" s="2"/>
      <c r="C4" s="4"/>
      <c r="D4" s="2"/>
      <c r="E4" s="5" t="s">
        <v>4</v>
      </c>
      <c r="F4" s="5" t="s">
        <v>5</v>
      </c>
      <c r="G4" s="2" t="s">
        <v>6</v>
      </c>
      <c r="H4" s="5" t="s">
        <v>4</v>
      </c>
      <c r="I4" s="5" t="s">
        <v>5</v>
      </c>
      <c r="J4" s="2" t="s">
        <v>6</v>
      </c>
      <c r="K4" s="2"/>
    </row>
    <row r="5" spans="1:11" s="1" customFormat="1" ht="10.5" customHeight="1" hidden="1">
      <c r="A5" s="6">
        <v>1</v>
      </c>
      <c r="B5" s="7"/>
      <c r="C5" s="7" t="s">
        <v>7</v>
      </c>
      <c r="D5" s="7" t="s">
        <v>8</v>
      </c>
      <c r="E5" s="8">
        <f>(E6*1)+(E146*0)+(E155*1)</f>
        <v>553.309727216</v>
      </c>
      <c r="F5" s="8">
        <f>(F6*1)+(F146*0)+(F155*1)</f>
        <v>14297.60494889608</v>
      </c>
      <c r="G5" s="9">
        <f aca="true" t="shared" si="0" ref="G5:G29">(E5*1)+(F5*1)</f>
        <v>14850.91467611208</v>
      </c>
      <c r="H5" s="8">
        <f>(H6*1)+(H146*0)+(H155*1)</f>
        <v>556.061504</v>
      </c>
      <c r="I5" s="8">
        <f>(I6*1)+(I146*0)+(I155*1)</f>
        <v>10651.0624056</v>
      </c>
      <c r="J5" s="9">
        <f aca="true" t="shared" si="1" ref="J5:J29">(H5*1)+(I5*1)</f>
        <v>11207.123909599999</v>
      </c>
      <c r="K5" s="9">
        <f aca="true" t="shared" si="2" ref="K5:K29">(G5*1)+(J5*1)</f>
        <v>26058.03858571208</v>
      </c>
    </row>
    <row r="6" spans="1:11" s="1" customFormat="1" ht="10.5" customHeight="1" outlineLevel="1">
      <c r="A6" s="6">
        <v>3</v>
      </c>
      <c r="B6" s="10">
        <v>36</v>
      </c>
      <c r="C6" s="7" t="s">
        <v>9</v>
      </c>
      <c r="D6" s="7"/>
      <c r="E6" s="8">
        <f>(E7*1)+(E137*1)</f>
        <v>553.309727216</v>
      </c>
      <c r="F6" s="8">
        <f>(F7*1)+(F137*1)</f>
        <v>14297.60494889608</v>
      </c>
      <c r="G6" s="9">
        <f>F156*F157</f>
        <v>14704.71975</v>
      </c>
      <c r="H6" s="8">
        <f>(H7*1)+(H137*1)</f>
        <v>556.061504</v>
      </c>
      <c r="I6" s="8">
        <f>(I7*1)+(I137*1)</f>
        <v>10651.0624056</v>
      </c>
      <c r="J6" s="9">
        <f>I156*I157</f>
        <v>10822.81326</v>
      </c>
      <c r="K6" s="9">
        <f t="shared" si="2"/>
        <v>25527.53301</v>
      </c>
    </row>
    <row r="7" spans="1:11" s="1" customFormat="1" ht="10.5" customHeight="1" outlineLevel="2">
      <c r="A7" s="6">
        <v>302</v>
      </c>
      <c r="B7" s="10">
        <v>31</v>
      </c>
      <c r="C7" s="7" t="s">
        <v>10</v>
      </c>
      <c r="D7" s="7" t="s">
        <v>11</v>
      </c>
      <c r="E7" s="8">
        <f>(E8*1)+(E10*1)+(E12*1)</f>
        <v>553.309727216</v>
      </c>
      <c r="F7" s="8">
        <f>(F12*1)+F9+F11-F136+F135</f>
        <v>14297.60494889608</v>
      </c>
      <c r="G7" s="9">
        <f t="shared" si="0"/>
        <v>14850.91467611208</v>
      </c>
      <c r="H7" s="8">
        <f>(H8*1)+(H10*1)+(H12*1)</f>
        <v>556.061504</v>
      </c>
      <c r="I7" s="8">
        <f>(I12*1)+I9+I11-I136+I135</f>
        <v>10651.0624056</v>
      </c>
      <c r="J7" s="9">
        <f t="shared" si="1"/>
        <v>11207.123909599999</v>
      </c>
      <c r="K7" s="9">
        <f t="shared" si="2"/>
        <v>26058.03858571208</v>
      </c>
    </row>
    <row r="8" spans="1:11" s="1" customFormat="1" ht="21.75" customHeight="1" hidden="1" outlineLevel="3">
      <c r="A8" s="6">
        <v>332</v>
      </c>
      <c r="B8" s="7"/>
      <c r="C8" s="7" t="s">
        <v>12</v>
      </c>
      <c r="D8" s="7"/>
      <c r="E8" s="8">
        <f>(E9*1)</f>
        <v>0</v>
      </c>
      <c r="F8" s="8">
        <f>(F9*1)</f>
        <v>88.331</v>
      </c>
      <c r="G8" s="9">
        <f t="shared" si="0"/>
        <v>88.331</v>
      </c>
      <c r="H8" s="8">
        <f>(H9*1)</f>
        <v>0</v>
      </c>
      <c r="I8" s="8">
        <f>(I9*1)</f>
        <v>66.248</v>
      </c>
      <c r="J8" s="9">
        <f t="shared" si="1"/>
        <v>66.248</v>
      </c>
      <c r="K8" s="9">
        <f t="shared" si="2"/>
        <v>154.579</v>
      </c>
    </row>
    <row r="9" spans="1:11" s="1" customFormat="1" ht="10.5" customHeight="1" outlineLevel="3">
      <c r="A9" s="6">
        <v>274</v>
      </c>
      <c r="B9" s="11">
        <v>30</v>
      </c>
      <c r="C9" s="12" t="s">
        <v>13</v>
      </c>
      <c r="D9" s="12" t="s">
        <v>14</v>
      </c>
      <c r="E9" s="27">
        <v>0</v>
      </c>
      <c r="F9" s="27">
        <v>88.331</v>
      </c>
      <c r="G9" s="9">
        <f t="shared" si="0"/>
        <v>88.331</v>
      </c>
      <c r="H9" s="27">
        <v>0</v>
      </c>
      <c r="I9" s="27">
        <v>66.248</v>
      </c>
      <c r="J9" s="9">
        <f t="shared" si="1"/>
        <v>66.248</v>
      </c>
      <c r="K9" s="9">
        <f t="shared" si="2"/>
        <v>154.579</v>
      </c>
    </row>
    <row r="10" spans="1:11" s="1" customFormat="1" ht="21.75" customHeight="1" hidden="1" outlineLevel="3">
      <c r="A10" s="6">
        <v>334</v>
      </c>
      <c r="B10" s="13"/>
      <c r="C10" s="7" t="s">
        <v>15</v>
      </c>
      <c r="D10" s="7" t="s">
        <v>11</v>
      </c>
      <c r="E10" s="8">
        <f>(E11*1)</f>
        <v>0</v>
      </c>
      <c r="F10" s="8">
        <f>(F11*1)</f>
        <v>0</v>
      </c>
      <c r="G10" s="9">
        <f t="shared" si="0"/>
        <v>0</v>
      </c>
      <c r="H10" s="8">
        <f>(H11*1)</f>
        <v>0</v>
      </c>
      <c r="I10" s="8">
        <f>(I11*1)</f>
        <v>0</v>
      </c>
      <c r="J10" s="9">
        <f t="shared" si="1"/>
        <v>0</v>
      </c>
      <c r="K10" s="9">
        <f t="shared" si="2"/>
        <v>0</v>
      </c>
    </row>
    <row r="11" spans="1:11" s="1" customFormat="1" ht="21.75" customHeight="1" outlineLevel="3">
      <c r="A11" s="6">
        <v>335</v>
      </c>
      <c r="B11" s="12"/>
      <c r="C11" s="12" t="s">
        <v>15</v>
      </c>
      <c r="D11" s="12" t="s">
        <v>14</v>
      </c>
      <c r="E11" s="27">
        <v>0</v>
      </c>
      <c r="F11" s="27">
        <v>0</v>
      </c>
      <c r="G11" s="9">
        <f t="shared" si="0"/>
        <v>0</v>
      </c>
      <c r="H11" s="27">
        <v>0</v>
      </c>
      <c r="I11" s="27">
        <v>0</v>
      </c>
      <c r="J11" s="9">
        <f t="shared" si="1"/>
        <v>0</v>
      </c>
      <c r="K11" s="9">
        <f t="shared" si="2"/>
        <v>0</v>
      </c>
    </row>
    <row r="12" spans="1:11" s="1" customFormat="1" ht="21.75" customHeight="1" outlineLevel="3">
      <c r="A12" s="6">
        <v>6</v>
      </c>
      <c r="B12" s="7" t="s">
        <v>16</v>
      </c>
      <c r="C12" s="7" t="s">
        <v>17</v>
      </c>
      <c r="D12" s="7" t="s">
        <v>11</v>
      </c>
      <c r="E12" s="8">
        <f>(E13*1)+(E29*1)+(E41*1)+(E62*1)+(E68*1)+(E77*1)+(E81*0)+(E82*1)+(E90*1)+(E91*1)+(E96*1)+(E109*1)+(E110*1)+(E111*1)+(E112*1)+(E113*1)+(E114*1)+(E115*1)+(E118*1)+(E119*1)+(E129*1)+(E130*1)+(E133*1)+(E134*1)+(E135*1)+(E136*-1)</f>
        <v>553.309727216</v>
      </c>
      <c r="F12" s="8">
        <f>(F13*1)+(F29*1)+(F41*1)+(F62*1)+(F68*1)+(F77*1)+(F81*0)+(F82*1)+(F90*1)+(F91*1)+(F96*1)+(F109*1)+(F110*1)+(F111*1)+(F112*1)+(F113*1)+(F114*1)+(F115*1)+(F118*1)+(F119*1)+(F129*1)+(F130*1)+(F133*1)+(F134*1)</f>
        <v>14209.27394889608</v>
      </c>
      <c r="G12" s="9">
        <f t="shared" si="0"/>
        <v>14762.583676112079</v>
      </c>
      <c r="H12" s="8">
        <f>(H13*1)+(H29*1)+(H41*1)+(H62*1)+(H68*1)+(H77*1)+(H81*0)+(H82*1)+(H90*1)+(H91*1)+(H96*1)+(H109*1)+(H110*1)+(H111*1)+(H112*1)+(H113*1)+(H114*1)+(H115*1)+(H118*1)+(H119*1)+(H129*1)+(H130*1)+(H133*1)+(H134*1)+(H135*1)+(H136*-1)</f>
        <v>556.061504</v>
      </c>
      <c r="I12" s="8">
        <f>(I13*1)+(I29*1)+(I41*1)+(I62*1)+(I68*1)+(I77*1)+(I81*0)+(I82*1)+(I90*1)+(I91*1)+(I96*1)+(I109*1)+(I110*1)+(I111*1)+(I112*1)+(I113*1)+(I114*1)+(I115*1)+(I118*1)+(I119*1)+(I129*1)+(I130*1)+(I133*1)+(I134*1)</f>
        <v>10584.8144056</v>
      </c>
      <c r="J12" s="9">
        <f t="shared" si="1"/>
        <v>11140.8759096</v>
      </c>
      <c r="K12" s="9">
        <f t="shared" si="2"/>
        <v>25903.45958571208</v>
      </c>
    </row>
    <row r="13" spans="1:11" s="1" customFormat="1" ht="63" customHeight="1" outlineLevel="4">
      <c r="A13" s="6">
        <v>39</v>
      </c>
      <c r="B13" s="10">
        <v>4</v>
      </c>
      <c r="C13" s="7" t="s">
        <v>18</v>
      </c>
      <c r="D13" s="7" t="s">
        <v>14</v>
      </c>
      <c r="E13" s="8">
        <f>(E14*1)+(E21*1)+(E22*1)+(E23*1)+(E24*1)+(E25*1)+(E26*0)+(E27*1)+(E28*0)</f>
        <v>0</v>
      </c>
      <c r="F13" s="8">
        <f>(F14*1)+(F21*1)+(F22*1)+(F23*1)+(F24*1)+(F25*1)+(F26*0)+(F27*1)+(F28*0)</f>
        <v>9653.24</v>
      </c>
      <c r="G13" s="9">
        <f t="shared" si="0"/>
        <v>9653.24</v>
      </c>
      <c r="H13" s="8">
        <f>(H14*1)+(H21*1)+(H22*1)+(H23*1)+(H24*1)+(H25*1)+(H26*0)+(H27*1)+(H28*0)</f>
        <v>0</v>
      </c>
      <c r="I13" s="8">
        <f>(I14*1)+(I21*1)+(I22*1)+(I23*1)+(I24*1)+(I25*1)+(I26*0)+(I27*1)+(I28*0)</f>
        <v>6827.352</v>
      </c>
      <c r="J13" s="9">
        <f t="shared" si="1"/>
        <v>6827.352</v>
      </c>
      <c r="K13" s="9">
        <f t="shared" si="2"/>
        <v>16480.592</v>
      </c>
    </row>
    <row r="14" spans="1:11" s="1" customFormat="1" ht="10.5" customHeight="1" outlineLevel="5">
      <c r="A14" s="6">
        <v>41</v>
      </c>
      <c r="B14" s="7"/>
      <c r="C14" s="7" t="s">
        <v>19</v>
      </c>
      <c r="D14" s="7" t="s">
        <v>14</v>
      </c>
      <c r="E14" s="8">
        <f>(E15*1)+(E16*0)</f>
        <v>0</v>
      </c>
      <c r="F14" s="8">
        <f>(F15*1)+(F16*0)</f>
        <v>9653.24</v>
      </c>
      <c r="G14" s="9">
        <f t="shared" si="0"/>
        <v>9653.24</v>
      </c>
      <c r="H14" s="8">
        <f>(H15*1)+(H16*0)</f>
        <v>0</v>
      </c>
      <c r="I14" s="8">
        <f>(I15*1)+(I16*0)</f>
        <v>6827.352</v>
      </c>
      <c r="J14" s="9">
        <f t="shared" si="1"/>
        <v>6827.352</v>
      </c>
      <c r="K14" s="9">
        <f t="shared" si="2"/>
        <v>16480.592</v>
      </c>
    </row>
    <row r="15" spans="1:11" s="1" customFormat="1" ht="10.5" customHeight="1" outlineLevel="5">
      <c r="A15" s="6">
        <v>45</v>
      </c>
      <c r="B15" s="14" t="s">
        <v>20</v>
      </c>
      <c r="C15" s="12" t="s">
        <v>21</v>
      </c>
      <c r="D15" s="12" t="s">
        <v>14</v>
      </c>
      <c r="E15" s="27">
        <f>E20*E19</f>
        <v>0</v>
      </c>
      <c r="F15" s="27">
        <v>9653.24</v>
      </c>
      <c r="G15" s="9">
        <f t="shared" si="0"/>
        <v>9653.24</v>
      </c>
      <c r="H15" s="27">
        <f>H20*H19</f>
        <v>0</v>
      </c>
      <c r="I15" s="27">
        <v>6827.352</v>
      </c>
      <c r="J15" s="9">
        <f t="shared" si="1"/>
        <v>6827.352</v>
      </c>
      <c r="K15" s="9">
        <f t="shared" si="2"/>
        <v>16480.592</v>
      </c>
    </row>
    <row r="16" spans="1:16" s="1" customFormat="1" ht="10.5" customHeight="1" hidden="1" outlineLevel="5">
      <c r="A16" s="6">
        <v>328</v>
      </c>
      <c r="B16" s="7" t="s">
        <v>22</v>
      </c>
      <c r="C16" s="7" t="s">
        <v>23</v>
      </c>
      <c r="D16" s="7"/>
      <c r="E16" s="8">
        <f>(E17*0)+(E18*0)+(E19*1)+(E20*1)</f>
        <v>0</v>
      </c>
      <c r="F16" s="8">
        <f>(F17*0)+(F18*0)+(F19*1)+(F20*1)</f>
        <v>1507.7160000000001</v>
      </c>
      <c r="G16" s="9">
        <f t="shared" si="0"/>
        <v>1507.7160000000001</v>
      </c>
      <c r="H16" s="8">
        <f>(H17*0)+(H18*0)+(H19*1)+(H20*1)</f>
        <v>0</v>
      </c>
      <c r="I16" s="8">
        <f>(I17*0)+(I18*0)+(I19*1)+(I20*1)</f>
        <v>1050.907</v>
      </c>
      <c r="J16" s="9">
        <f t="shared" si="1"/>
        <v>1050.907</v>
      </c>
      <c r="K16" s="9">
        <f t="shared" si="2"/>
        <v>2558.623</v>
      </c>
      <c r="L16" s="70" t="s">
        <v>290</v>
      </c>
      <c r="M16" s="71"/>
      <c r="N16" s="71"/>
      <c r="O16" s="71"/>
      <c r="P16" s="71"/>
    </row>
    <row r="17" spans="1:11" s="1" customFormat="1" ht="21.75" customHeight="1" outlineLevel="6">
      <c r="A17" s="6">
        <v>42</v>
      </c>
      <c r="B17" s="12" t="s">
        <v>24</v>
      </c>
      <c r="C17" s="12" t="s">
        <v>25</v>
      </c>
      <c r="D17" s="12" t="s">
        <v>26</v>
      </c>
      <c r="E17" s="27">
        <v>0</v>
      </c>
      <c r="F17" s="27">
        <v>158.73</v>
      </c>
      <c r="G17" s="9">
        <f t="shared" si="0"/>
        <v>158.73</v>
      </c>
      <c r="H17" s="27">
        <v>0</v>
      </c>
      <c r="I17" s="27">
        <v>158.73</v>
      </c>
      <c r="J17" s="9">
        <f t="shared" si="1"/>
        <v>158.73</v>
      </c>
      <c r="K17" s="9">
        <f>(G17+J17)/2</f>
        <v>158.73</v>
      </c>
    </row>
    <row r="18" spans="1:11" s="1" customFormat="1" ht="10.5" customHeight="1" outlineLevel="6">
      <c r="A18" s="6">
        <v>43</v>
      </c>
      <c r="B18" s="12" t="s">
        <v>27</v>
      </c>
      <c r="C18" s="12" t="s">
        <v>28</v>
      </c>
      <c r="D18" s="12"/>
      <c r="E18" s="27">
        <v>0</v>
      </c>
      <c r="F18" s="27">
        <v>0</v>
      </c>
      <c r="G18" s="9">
        <f t="shared" si="0"/>
        <v>0</v>
      </c>
      <c r="H18" s="27">
        <v>0</v>
      </c>
      <c r="I18" s="27">
        <v>0</v>
      </c>
      <c r="J18" s="9">
        <f t="shared" si="1"/>
        <v>0</v>
      </c>
      <c r="K18" s="9">
        <f>(G18+J18)/2</f>
        <v>0</v>
      </c>
    </row>
    <row r="19" spans="1:11" s="1" customFormat="1" ht="10.5" customHeight="1" outlineLevel="6">
      <c r="A19" s="6">
        <v>44</v>
      </c>
      <c r="B19" s="12" t="s">
        <v>29</v>
      </c>
      <c r="C19" s="12" t="s">
        <v>30</v>
      </c>
      <c r="D19" s="12" t="s">
        <v>31</v>
      </c>
      <c r="E19" s="27">
        <v>0</v>
      </c>
      <c r="F19" s="27">
        <v>1501.286</v>
      </c>
      <c r="G19" s="9">
        <f t="shared" si="0"/>
        <v>1501.286</v>
      </c>
      <c r="H19" s="27">
        <v>0</v>
      </c>
      <c r="I19" s="27">
        <v>1044.37</v>
      </c>
      <c r="J19" s="9">
        <f t="shared" si="1"/>
        <v>1044.37</v>
      </c>
      <c r="K19" s="9">
        <f t="shared" si="2"/>
        <v>2545.656</v>
      </c>
    </row>
    <row r="20" spans="1:11" s="1" customFormat="1" ht="21.75" customHeight="1" outlineLevel="6">
      <c r="A20" s="6">
        <v>291</v>
      </c>
      <c r="B20" s="12" t="s">
        <v>32</v>
      </c>
      <c r="C20" s="12" t="s">
        <v>33</v>
      </c>
      <c r="D20" s="12" t="s">
        <v>34</v>
      </c>
      <c r="E20" s="27">
        <v>0</v>
      </c>
      <c r="F20" s="27">
        <v>6.43</v>
      </c>
      <c r="G20" s="9">
        <f t="shared" si="0"/>
        <v>6.43</v>
      </c>
      <c r="H20" s="27">
        <v>0</v>
      </c>
      <c r="I20" s="27">
        <v>6.537</v>
      </c>
      <c r="J20" s="9">
        <f t="shared" si="1"/>
        <v>6.537</v>
      </c>
      <c r="K20" s="9">
        <f>K15/K19*1000</f>
        <v>6474.005914389061</v>
      </c>
    </row>
    <row r="21" spans="1:11" s="1" customFormat="1" ht="10.5" customHeight="1" outlineLevel="5">
      <c r="A21" s="6">
        <v>46</v>
      </c>
      <c r="B21" s="14" t="s">
        <v>35</v>
      </c>
      <c r="C21" s="12" t="s">
        <v>36</v>
      </c>
      <c r="D21" s="12" t="s">
        <v>14</v>
      </c>
      <c r="E21" s="27">
        <v>0</v>
      </c>
      <c r="F21" s="27">
        <v>0</v>
      </c>
      <c r="G21" s="9">
        <f t="shared" si="0"/>
        <v>0</v>
      </c>
      <c r="H21" s="27">
        <v>0</v>
      </c>
      <c r="I21" s="27">
        <v>0</v>
      </c>
      <c r="J21" s="9">
        <f t="shared" si="1"/>
        <v>0</v>
      </c>
      <c r="K21" s="9">
        <f t="shared" si="2"/>
        <v>0</v>
      </c>
    </row>
    <row r="22" spans="1:11" s="1" customFormat="1" ht="10.5" customHeight="1" outlineLevel="5">
      <c r="A22" s="6">
        <v>48</v>
      </c>
      <c r="B22" s="14" t="s">
        <v>37</v>
      </c>
      <c r="C22" s="12" t="s">
        <v>38</v>
      </c>
      <c r="D22" s="12" t="s">
        <v>14</v>
      </c>
      <c r="E22" s="27">
        <v>0</v>
      </c>
      <c r="F22" s="27">
        <v>0</v>
      </c>
      <c r="G22" s="9">
        <f t="shared" si="0"/>
        <v>0</v>
      </c>
      <c r="H22" s="27">
        <v>0</v>
      </c>
      <c r="I22" s="27">
        <v>0</v>
      </c>
      <c r="J22" s="9">
        <f t="shared" si="1"/>
        <v>0</v>
      </c>
      <c r="K22" s="9">
        <f t="shared" si="2"/>
        <v>0</v>
      </c>
    </row>
    <row r="23" spans="1:11" s="1" customFormat="1" ht="10.5" customHeight="1" outlineLevel="5">
      <c r="A23" s="6">
        <v>49</v>
      </c>
      <c r="B23" s="14" t="s">
        <v>39</v>
      </c>
      <c r="C23" s="15" t="s">
        <v>40</v>
      </c>
      <c r="D23" s="15" t="s">
        <v>14</v>
      </c>
      <c r="E23" s="28">
        <v>0</v>
      </c>
      <c r="F23" s="28">
        <v>0</v>
      </c>
      <c r="G23" s="9">
        <f t="shared" si="0"/>
        <v>0</v>
      </c>
      <c r="H23" s="28">
        <v>0</v>
      </c>
      <c r="I23" s="28">
        <v>0</v>
      </c>
      <c r="J23" s="9">
        <f t="shared" si="1"/>
        <v>0</v>
      </c>
      <c r="K23" s="9">
        <f t="shared" si="2"/>
        <v>0</v>
      </c>
    </row>
    <row r="24" spans="1:11" s="1" customFormat="1" ht="10.5" customHeight="1" outlineLevel="5">
      <c r="A24" s="6">
        <v>50</v>
      </c>
      <c r="B24" s="14" t="s">
        <v>41</v>
      </c>
      <c r="C24" s="12" t="s">
        <v>42</v>
      </c>
      <c r="D24" s="12" t="s">
        <v>14</v>
      </c>
      <c r="E24" s="27">
        <v>0</v>
      </c>
      <c r="F24" s="27">
        <v>0</v>
      </c>
      <c r="G24" s="9">
        <f t="shared" si="0"/>
        <v>0</v>
      </c>
      <c r="H24" s="27">
        <v>0</v>
      </c>
      <c r="I24" s="27">
        <v>0</v>
      </c>
      <c r="J24" s="9">
        <f t="shared" si="1"/>
        <v>0</v>
      </c>
      <c r="K24" s="9">
        <f t="shared" si="2"/>
        <v>0</v>
      </c>
    </row>
    <row r="25" spans="1:11" s="1" customFormat="1" ht="10.5" customHeight="1" outlineLevel="5">
      <c r="A25" s="6">
        <v>55</v>
      </c>
      <c r="B25" s="14" t="s">
        <v>43</v>
      </c>
      <c r="C25" s="15" t="s">
        <v>44</v>
      </c>
      <c r="D25" s="15" t="s">
        <v>14</v>
      </c>
      <c r="E25" s="28">
        <v>0</v>
      </c>
      <c r="F25" s="28">
        <v>0</v>
      </c>
      <c r="G25" s="9">
        <f t="shared" si="0"/>
        <v>0</v>
      </c>
      <c r="H25" s="28">
        <v>0</v>
      </c>
      <c r="I25" s="28">
        <v>0</v>
      </c>
      <c r="J25" s="9">
        <f t="shared" si="1"/>
        <v>0</v>
      </c>
      <c r="K25" s="9">
        <f t="shared" si="2"/>
        <v>0</v>
      </c>
    </row>
    <row r="26" spans="1:11" s="1" customFormat="1" ht="10.5" customHeight="1" outlineLevel="5">
      <c r="A26" s="6">
        <v>58</v>
      </c>
      <c r="B26" s="15" t="s">
        <v>45</v>
      </c>
      <c r="C26" s="15" t="s">
        <v>46</v>
      </c>
      <c r="D26" s="15" t="s">
        <v>47</v>
      </c>
      <c r="E26" s="28">
        <v>0</v>
      </c>
      <c r="F26" s="28">
        <v>0</v>
      </c>
      <c r="G26" s="9">
        <f t="shared" si="0"/>
        <v>0</v>
      </c>
      <c r="H26" s="28">
        <v>0</v>
      </c>
      <c r="I26" s="28">
        <v>0</v>
      </c>
      <c r="J26" s="9">
        <f t="shared" si="1"/>
        <v>0</v>
      </c>
      <c r="K26" s="9">
        <f t="shared" si="2"/>
        <v>0</v>
      </c>
    </row>
    <row r="27" spans="1:11" s="1" customFormat="1" ht="10.5" customHeight="1" outlineLevel="5">
      <c r="A27" s="6">
        <v>40</v>
      </c>
      <c r="B27" s="14" t="s">
        <v>48</v>
      </c>
      <c r="C27" s="12" t="s">
        <v>49</v>
      </c>
      <c r="D27" s="12" t="s">
        <v>14</v>
      </c>
      <c r="E27" s="27">
        <v>0</v>
      </c>
      <c r="F27" s="27">
        <v>0</v>
      </c>
      <c r="G27" s="9">
        <f t="shared" si="0"/>
        <v>0</v>
      </c>
      <c r="H27" s="27">
        <v>0</v>
      </c>
      <c r="I27" s="27">
        <v>0</v>
      </c>
      <c r="J27" s="9">
        <f t="shared" si="1"/>
        <v>0</v>
      </c>
      <c r="K27" s="9">
        <f t="shared" si="2"/>
        <v>0</v>
      </c>
    </row>
    <row r="28" spans="1:11" s="1" customFormat="1" ht="10.5" customHeight="1" outlineLevel="5">
      <c r="A28" s="6">
        <v>333</v>
      </c>
      <c r="B28" s="15"/>
      <c r="C28" s="15" t="s">
        <v>50</v>
      </c>
      <c r="D28" s="15" t="s">
        <v>51</v>
      </c>
      <c r="E28" s="28">
        <v>0</v>
      </c>
      <c r="F28" s="28">
        <v>0</v>
      </c>
      <c r="G28" s="9">
        <f t="shared" si="0"/>
        <v>0</v>
      </c>
      <c r="H28" s="28">
        <v>0</v>
      </c>
      <c r="I28" s="28">
        <v>0</v>
      </c>
      <c r="J28" s="9">
        <f t="shared" si="1"/>
        <v>0</v>
      </c>
      <c r="K28" s="9">
        <f t="shared" si="2"/>
        <v>0</v>
      </c>
    </row>
    <row r="29" spans="1:11" s="1" customFormat="1" ht="10.5" customHeight="1" outlineLevel="4">
      <c r="A29" s="6">
        <v>60</v>
      </c>
      <c r="B29" s="16">
        <v>5</v>
      </c>
      <c r="C29" s="7" t="s">
        <v>52</v>
      </c>
      <c r="D29" s="7" t="s">
        <v>14</v>
      </c>
      <c r="E29" s="8">
        <f>(E30*1)+(E33*1)+(E38*1)</f>
        <v>0</v>
      </c>
      <c r="F29" s="8">
        <f>(F30*1)+(F33*1)+(F38*1)</f>
        <v>1741.0140000000001</v>
      </c>
      <c r="G29" s="9">
        <f t="shared" si="0"/>
        <v>1741.0140000000001</v>
      </c>
      <c r="H29" s="8">
        <f>(H30*1)+(H33*1)+(H38*1)</f>
        <v>0</v>
      </c>
      <c r="I29" s="8">
        <f>(I30*1)+(I33*1)+(I38*1)</f>
        <v>1406.32024</v>
      </c>
      <c r="J29" s="9">
        <f t="shared" si="1"/>
        <v>1406.32024</v>
      </c>
      <c r="K29" s="9">
        <f t="shared" si="2"/>
        <v>3147.33424</v>
      </c>
    </row>
    <row r="30" spans="1:11" s="1" customFormat="1" ht="10.5" customHeight="1" outlineLevel="5">
      <c r="A30" s="6">
        <v>61</v>
      </c>
      <c r="B30" s="7" t="s">
        <v>53</v>
      </c>
      <c r="C30" s="7" t="s">
        <v>54</v>
      </c>
      <c r="D30" s="7" t="s">
        <v>14</v>
      </c>
      <c r="E30" s="8">
        <f>(E31*1)*(E32*1)</f>
        <v>0</v>
      </c>
      <c r="F30" s="8">
        <f>(F31*1)*(F32*1)</f>
        <v>0</v>
      </c>
      <c r="G30" s="9">
        <f>(E30*1)+(F30*1)</f>
        <v>0</v>
      </c>
      <c r="H30" s="8">
        <f>(H31*1)*(H32*1)</f>
        <v>0</v>
      </c>
      <c r="I30" s="8">
        <f>(I31*1)*(I32*1)</f>
        <v>0</v>
      </c>
      <c r="J30" s="9">
        <f>(H30*1)+(I30*1)</f>
        <v>0</v>
      </c>
      <c r="K30" s="9">
        <f>(G30*1)+(J30*1)</f>
        <v>0</v>
      </c>
    </row>
    <row r="31" spans="1:11" s="1" customFormat="1" ht="21.75" customHeight="1" outlineLevel="6">
      <c r="A31" s="6">
        <v>316</v>
      </c>
      <c r="B31" s="15" t="s">
        <v>55</v>
      </c>
      <c r="C31" s="15" t="s">
        <v>33</v>
      </c>
      <c r="D31" s="15" t="s">
        <v>56</v>
      </c>
      <c r="E31" s="28">
        <v>0</v>
      </c>
      <c r="F31" s="28"/>
      <c r="G31" s="9">
        <f aca="true" t="shared" si="3" ref="G31:G36">(E31*1)+(F31*1)</f>
        <v>0</v>
      </c>
      <c r="H31" s="28">
        <v>0</v>
      </c>
      <c r="I31" s="28"/>
      <c r="J31" s="9">
        <f aca="true" t="shared" si="4" ref="J31:J36">(H31*1)+(I31*1)</f>
        <v>0</v>
      </c>
      <c r="K31" s="9">
        <v>0</v>
      </c>
    </row>
    <row r="32" spans="1:11" s="1" customFormat="1" ht="10.5" customHeight="1" outlineLevel="6">
      <c r="A32" s="6">
        <v>317</v>
      </c>
      <c r="B32" s="15" t="s">
        <v>57</v>
      </c>
      <c r="C32" s="15" t="s">
        <v>30</v>
      </c>
      <c r="D32" s="15" t="s">
        <v>58</v>
      </c>
      <c r="E32" s="28">
        <v>0</v>
      </c>
      <c r="F32" s="28"/>
      <c r="G32" s="9">
        <f t="shared" si="3"/>
        <v>0</v>
      </c>
      <c r="H32" s="28">
        <v>0</v>
      </c>
      <c r="I32" s="28"/>
      <c r="J32" s="9">
        <f t="shared" si="4"/>
        <v>0</v>
      </c>
      <c r="K32" s="9">
        <f>(G32*1)+(J32*1)</f>
        <v>0</v>
      </c>
    </row>
    <row r="33" spans="1:11" s="1" customFormat="1" ht="21.75" customHeight="1" outlineLevel="5">
      <c r="A33" s="6">
        <v>289</v>
      </c>
      <c r="B33" s="7" t="s">
        <v>59</v>
      </c>
      <c r="C33" s="7" t="s">
        <v>60</v>
      </c>
      <c r="D33" s="7" t="s">
        <v>14</v>
      </c>
      <c r="E33" s="8">
        <f>(E34*1)+(E35*0)+(E36*0)+(E37*0)</f>
        <v>0</v>
      </c>
      <c r="F33" s="8">
        <f>(F34*1)+(F35*0)+(F36*0)+(F37*0)</f>
        <v>1741.0140000000001</v>
      </c>
      <c r="G33" s="9">
        <f t="shared" si="3"/>
        <v>1741.0140000000001</v>
      </c>
      <c r="H33" s="8">
        <f>(H34*1)+(H35*0)+(H36*0)+(H37*0)</f>
        <v>0</v>
      </c>
      <c r="I33" s="8">
        <f>(I34*1)+(I35*0)+(I36*0)+(I37*0)</f>
        <v>1406.32024</v>
      </c>
      <c r="J33" s="9">
        <f t="shared" si="4"/>
        <v>1406.32024</v>
      </c>
      <c r="K33" s="9">
        <f>(G33*1)+(J33*1)</f>
        <v>3147.33424</v>
      </c>
    </row>
    <row r="34" spans="1:11" s="1" customFormat="1" ht="21.75" customHeight="1" outlineLevel="5">
      <c r="A34" s="6">
        <v>314</v>
      </c>
      <c r="B34" s="12" t="s">
        <v>61</v>
      </c>
      <c r="C34" s="12" t="s">
        <v>62</v>
      </c>
      <c r="D34" s="12" t="s">
        <v>14</v>
      </c>
      <c r="E34" s="27">
        <f>E36*E37</f>
        <v>0</v>
      </c>
      <c r="F34" s="27">
        <f>F36*F37</f>
        <v>1741.0140000000001</v>
      </c>
      <c r="G34" s="9">
        <f t="shared" si="3"/>
        <v>1741.0140000000001</v>
      </c>
      <c r="H34" s="27">
        <f>H36*H37</f>
        <v>0</v>
      </c>
      <c r="I34" s="27">
        <f>I36*I37</f>
        <v>1406.32024</v>
      </c>
      <c r="J34" s="9">
        <f t="shared" si="4"/>
        <v>1406.32024</v>
      </c>
      <c r="K34" s="9">
        <f>(G34*1)+(J34*1)</f>
        <v>3147.33424</v>
      </c>
    </row>
    <row r="35" spans="1:11" s="1" customFormat="1" ht="21.75" customHeight="1" outlineLevel="6">
      <c r="A35" s="6">
        <v>287</v>
      </c>
      <c r="B35" s="15" t="s">
        <v>63</v>
      </c>
      <c r="C35" s="15" t="s">
        <v>64</v>
      </c>
      <c r="D35" s="15" t="s">
        <v>65</v>
      </c>
      <c r="E35" s="28">
        <v>0</v>
      </c>
      <c r="F35" s="28">
        <v>0</v>
      </c>
      <c r="G35" s="9"/>
      <c r="H35" s="28">
        <v>0</v>
      </c>
      <c r="I35" s="28">
        <v>0</v>
      </c>
      <c r="J35" s="9"/>
      <c r="K35" s="9"/>
    </row>
    <row r="36" spans="1:11" s="1" customFormat="1" ht="21.75" customHeight="1" outlineLevel="6">
      <c r="A36" s="6">
        <v>315</v>
      </c>
      <c r="B36" s="12" t="s">
        <v>66</v>
      </c>
      <c r="C36" s="12" t="s">
        <v>30</v>
      </c>
      <c r="D36" s="12" t="s">
        <v>67</v>
      </c>
      <c r="E36" s="27">
        <v>0</v>
      </c>
      <c r="F36" s="27">
        <v>390.8</v>
      </c>
      <c r="G36" s="9">
        <f t="shared" si="3"/>
        <v>390.8</v>
      </c>
      <c r="H36" s="27">
        <v>0</v>
      </c>
      <c r="I36" s="27">
        <v>300.56</v>
      </c>
      <c r="J36" s="9">
        <f t="shared" si="4"/>
        <v>300.56</v>
      </c>
      <c r="K36" s="9">
        <f>(G36*1)+(J36*1)</f>
        <v>691.36</v>
      </c>
    </row>
    <row r="37" spans="1:11" s="1" customFormat="1" ht="10.5" customHeight="1" outlineLevel="6">
      <c r="A37" s="6">
        <v>92</v>
      </c>
      <c r="B37" s="12" t="s">
        <v>68</v>
      </c>
      <c r="C37" s="12" t="s">
        <v>69</v>
      </c>
      <c r="D37" s="12" t="s">
        <v>70</v>
      </c>
      <c r="E37" s="27">
        <v>0</v>
      </c>
      <c r="F37" s="27">
        <v>4.455</v>
      </c>
      <c r="G37" s="9">
        <f>G34/G36</f>
        <v>4.455</v>
      </c>
      <c r="H37" s="27">
        <v>0</v>
      </c>
      <c r="I37" s="27">
        <v>4.679</v>
      </c>
      <c r="J37" s="9">
        <f>J34/J36</f>
        <v>4.679</v>
      </c>
      <c r="K37" s="9">
        <f>K34/K36</f>
        <v>4.55238116176811</v>
      </c>
    </row>
    <row r="38" spans="1:11" s="1" customFormat="1" ht="21.75" customHeight="1" outlineLevel="5">
      <c r="A38" s="6">
        <v>62</v>
      </c>
      <c r="B38" s="7" t="s">
        <v>71</v>
      </c>
      <c r="C38" s="7" t="s">
        <v>72</v>
      </c>
      <c r="D38" s="7" t="s">
        <v>14</v>
      </c>
      <c r="E38" s="8">
        <f>(E39*1)*(E40*1)</f>
        <v>0</v>
      </c>
      <c r="F38" s="8">
        <f>(F39*1)*(F40*1)</f>
        <v>0</v>
      </c>
      <c r="G38" s="9">
        <f>(E38*1)+(F38*1)</f>
        <v>0</v>
      </c>
      <c r="H38" s="8">
        <f>(H39*1)*(H40*1)</f>
        <v>0</v>
      </c>
      <c r="I38" s="8">
        <f>(I39*1)*(I40*1)</f>
        <v>0</v>
      </c>
      <c r="J38" s="9">
        <f>(H38*1)+(I38*1)</f>
        <v>0</v>
      </c>
      <c r="K38" s="9">
        <f>(G38*1)+(J38*1)</f>
        <v>0</v>
      </c>
    </row>
    <row r="39" spans="1:11" s="1" customFormat="1" ht="10.5" customHeight="1" outlineLevel="6">
      <c r="A39" s="6">
        <v>284</v>
      </c>
      <c r="B39" s="15" t="s">
        <v>73</v>
      </c>
      <c r="C39" s="15" t="s">
        <v>74</v>
      </c>
      <c r="D39" s="15" t="s">
        <v>75</v>
      </c>
      <c r="E39" s="28">
        <v>0</v>
      </c>
      <c r="F39" s="28">
        <v>0</v>
      </c>
      <c r="G39" s="29">
        <v>0</v>
      </c>
      <c r="H39" s="28">
        <v>0</v>
      </c>
      <c r="I39" s="28">
        <v>0</v>
      </c>
      <c r="J39" s="9">
        <v>0</v>
      </c>
      <c r="K39" s="9">
        <v>0</v>
      </c>
    </row>
    <row r="40" spans="1:11" s="1" customFormat="1" ht="10.5" customHeight="1" outlineLevel="6">
      <c r="A40" s="6">
        <v>286</v>
      </c>
      <c r="B40" s="15" t="s">
        <v>76</v>
      </c>
      <c r="C40" s="15" t="s">
        <v>30</v>
      </c>
      <c r="D40" s="15" t="s">
        <v>77</v>
      </c>
      <c r="E40" s="28">
        <v>0</v>
      </c>
      <c r="F40" s="28">
        <v>0</v>
      </c>
      <c r="G40" s="9">
        <f>(E40*1)+(F40*1)</f>
        <v>0</v>
      </c>
      <c r="H40" s="28">
        <v>0</v>
      </c>
      <c r="I40" s="28">
        <v>0</v>
      </c>
      <c r="J40" s="9">
        <f>(H40*1)+(I40*1)</f>
        <v>0</v>
      </c>
      <c r="K40" s="9">
        <f>(G40*1)+(J40*1)</f>
        <v>0</v>
      </c>
    </row>
    <row r="41" spans="1:11" s="1" customFormat="1" ht="10.5" customHeight="1" outlineLevel="4">
      <c r="A41" s="6">
        <v>168</v>
      </c>
      <c r="B41" s="10">
        <v>6</v>
      </c>
      <c r="C41" s="7" t="s">
        <v>78</v>
      </c>
      <c r="D41" s="7" t="s">
        <v>14</v>
      </c>
      <c r="E41" s="8">
        <f>(E42*1)+(E46*1)+(E50*1)+(E54*1)+(E58*1)</f>
        <v>423.570504</v>
      </c>
      <c r="F41" s="8">
        <f>(F42*1)+(F46*1)+(F50*1)+(F54*1)+(F58*1)</f>
        <v>779.2498056000002</v>
      </c>
      <c r="G41" s="9">
        <f>(E41*1)+(F41*1)</f>
        <v>1202.8203096000002</v>
      </c>
      <c r="H41" s="8">
        <f>(H42*1)+(H46*1)+(H50*1)+(H54*1)+(H58*1)</f>
        <v>423.570504</v>
      </c>
      <c r="I41" s="8">
        <f>(I42*1)+(I46*1)+(I50*1)+(I54*1)+(I58*1)</f>
        <v>779.2498056000002</v>
      </c>
      <c r="J41" s="9">
        <f>(H41*1)+(I41*1)</f>
        <v>1202.8203096000002</v>
      </c>
      <c r="K41" s="9">
        <f>(G41*1)+(J41*1)</f>
        <v>2405.6406192000004</v>
      </c>
    </row>
    <row r="42" spans="1:11" s="1" customFormat="1" ht="21.75" customHeight="1" outlineLevel="5">
      <c r="A42" s="6">
        <v>174</v>
      </c>
      <c r="B42" s="17" t="s">
        <v>79</v>
      </c>
      <c r="C42" s="7" t="s">
        <v>80</v>
      </c>
      <c r="D42" s="7" t="s">
        <v>14</v>
      </c>
      <c r="E42" s="8">
        <f>(E43*0.001)*(E44*1)*(E45*1)</f>
        <v>0</v>
      </c>
      <c r="F42" s="8">
        <f>(F43*0.001)*(F44*1)*(F45*1)</f>
        <v>388.56284160000007</v>
      </c>
      <c r="G42" s="9">
        <f>(E42*1)+(F42*1)</f>
        <v>388.56284160000007</v>
      </c>
      <c r="H42" s="8">
        <f>(H43*0.001)*(H44*1)*(H45*1)</f>
        <v>0</v>
      </c>
      <c r="I42" s="8">
        <f>(I43*0.001)*(I44*1)*(I45*1)</f>
        <v>388.56284160000007</v>
      </c>
      <c r="J42" s="9">
        <f>(H42*1)+(I42*1)</f>
        <v>388.56284160000007</v>
      </c>
      <c r="K42" s="9">
        <f>(G42*1)+(J42*1)</f>
        <v>777.1256832000001</v>
      </c>
    </row>
    <row r="43" spans="1:11" s="1" customFormat="1" ht="31.5" customHeight="1" outlineLevel="6">
      <c r="A43" s="6">
        <v>175</v>
      </c>
      <c r="B43" s="15" t="s">
        <v>81</v>
      </c>
      <c r="C43" s="15" t="s">
        <v>82</v>
      </c>
      <c r="D43" s="15" t="s">
        <v>83</v>
      </c>
      <c r="E43" s="28">
        <v>0</v>
      </c>
      <c r="F43" s="28">
        <v>25297.06</v>
      </c>
      <c r="G43" s="9">
        <f>G42/G45/G44*1000</f>
        <v>25297.060000000005</v>
      </c>
      <c r="H43" s="28">
        <v>0</v>
      </c>
      <c r="I43" s="28">
        <v>25297.06</v>
      </c>
      <c r="J43" s="9" t="e">
        <f>J42/J45/J44*1000</f>
        <v>#DIV/0!</v>
      </c>
      <c r="K43" s="9">
        <f>K42/K45/K44*1000</f>
        <v>50594.12000000001</v>
      </c>
    </row>
    <row r="44" spans="1:11" s="1" customFormat="1" ht="42" customHeight="1" outlineLevel="6">
      <c r="A44" s="6">
        <v>176</v>
      </c>
      <c r="B44" s="15" t="s">
        <v>84</v>
      </c>
      <c r="C44" s="15" t="s">
        <v>85</v>
      </c>
      <c r="D44" s="15" t="s">
        <v>86</v>
      </c>
      <c r="E44" s="28">
        <v>0</v>
      </c>
      <c r="F44" s="28">
        <v>2.56</v>
      </c>
      <c r="G44" s="9">
        <f>(E44*1)+(F44*1)</f>
        <v>2.56</v>
      </c>
      <c r="H44" s="28">
        <v>0</v>
      </c>
      <c r="I44" s="28">
        <v>2.56</v>
      </c>
      <c r="J44" s="9">
        <f>(H44*1)+(I44*1)</f>
        <v>2.56</v>
      </c>
      <c r="K44" s="9">
        <f>(G44+J44)/2</f>
        <v>2.56</v>
      </c>
    </row>
    <row r="45" spans="1:11" s="1" customFormat="1" ht="10.5" customHeight="1" outlineLevel="6">
      <c r="A45" s="6">
        <v>275</v>
      </c>
      <c r="B45" s="15" t="s">
        <v>87</v>
      </c>
      <c r="C45" s="15" t="s">
        <v>88</v>
      </c>
      <c r="D45" s="15" t="s">
        <v>89</v>
      </c>
      <c r="E45" s="28">
        <v>0</v>
      </c>
      <c r="F45" s="28">
        <v>6</v>
      </c>
      <c r="G45" s="9">
        <v>6</v>
      </c>
      <c r="H45" s="28">
        <v>0</v>
      </c>
      <c r="I45" s="28">
        <v>6</v>
      </c>
      <c r="J45" s="9"/>
      <c r="K45" s="9">
        <f>(G45*1)+(J45*1)</f>
        <v>6</v>
      </c>
    </row>
    <row r="46" spans="1:11" s="1" customFormat="1" ht="21.75" customHeight="1" outlineLevel="5">
      <c r="A46" s="6">
        <v>181</v>
      </c>
      <c r="B46" s="17" t="s">
        <v>90</v>
      </c>
      <c r="C46" s="7" t="s">
        <v>91</v>
      </c>
      <c r="D46" s="7" t="s">
        <v>14</v>
      </c>
      <c r="E46" s="8">
        <f>(E47*0.001)*(E48*1)*(E49*1)</f>
        <v>302.98235999999997</v>
      </c>
      <c r="F46" s="8">
        <f>(F47*0.001)*(F48*1)*(F49*1)</f>
        <v>0</v>
      </c>
      <c r="G46" s="9">
        <f>(E46*1)+(F46*1)</f>
        <v>302.98235999999997</v>
      </c>
      <c r="H46" s="8">
        <f>(H47*0.001)*(H48*1)*(H49*1)</f>
        <v>302.98235999999997</v>
      </c>
      <c r="I46" s="8">
        <f>(I47*0.001)*(I48*1)*(I49*1)</f>
        <v>0</v>
      </c>
      <c r="J46" s="9">
        <f>(H46*1)+(I46*1)</f>
        <v>302.98235999999997</v>
      </c>
      <c r="K46" s="9">
        <f>(G46*1)+(J46*1)</f>
        <v>605.9647199999999</v>
      </c>
    </row>
    <row r="47" spans="1:11" s="1" customFormat="1" ht="21.75" customHeight="1" outlineLevel="6">
      <c r="A47" s="6">
        <v>182</v>
      </c>
      <c r="B47" s="15" t="s">
        <v>92</v>
      </c>
      <c r="C47" s="15" t="s">
        <v>93</v>
      </c>
      <c r="D47" s="15" t="s">
        <v>83</v>
      </c>
      <c r="E47" s="28">
        <v>25248.53</v>
      </c>
      <c r="F47" s="28">
        <v>0</v>
      </c>
      <c r="G47" s="29">
        <f>G46/G48/G49*1000</f>
        <v>50497.06</v>
      </c>
      <c r="H47" s="28">
        <v>25248.53</v>
      </c>
      <c r="I47" s="28">
        <v>0</v>
      </c>
      <c r="J47" s="9" t="e">
        <f>J46/J48/J49*1000</f>
        <v>#DIV/0!</v>
      </c>
      <c r="K47" s="9" t="e">
        <f>(G47*1)+(J47*1)</f>
        <v>#DIV/0!</v>
      </c>
    </row>
    <row r="48" spans="1:11" s="1" customFormat="1" ht="31.5" customHeight="1" outlineLevel="6">
      <c r="A48" s="6">
        <v>183</v>
      </c>
      <c r="B48" s="15" t="s">
        <v>94</v>
      </c>
      <c r="C48" s="15" t="s">
        <v>95</v>
      </c>
      <c r="D48" s="15" t="s">
        <v>86</v>
      </c>
      <c r="E48" s="28">
        <v>2</v>
      </c>
      <c r="F48" s="28">
        <v>0</v>
      </c>
      <c r="G48" s="9">
        <f>E48+F48</f>
        <v>2</v>
      </c>
      <c r="H48" s="28">
        <v>2</v>
      </c>
      <c r="I48" s="28">
        <v>0</v>
      </c>
      <c r="J48" s="9">
        <f>H48+I48</f>
        <v>2</v>
      </c>
      <c r="K48" s="9"/>
    </row>
    <row r="49" spans="1:11" s="1" customFormat="1" ht="10.5" customHeight="1" outlineLevel="6">
      <c r="A49" s="6">
        <v>276</v>
      </c>
      <c r="B49" s="15" t="s">
        <v>96</v>
      </c>
      <c r="C49" s="15" t="s">
        <v>88</v>
      </c>
      <c r="D49" s="15"/>
      <c r="E49" s="28">
        <v>6</v>
      </c>
      <c r="F49" s="28">
        <v>0</v>
      </c>
      <c r="G49" s="9">
        <f>(E49+F49)/2</f>
        <v>3</v>
      </c>
      <c r="H49" s="28">
        <v>6</v>
      </c>
      <c r="I49" s="28">
        <v>0</v>
      </c>
      <c r="J49" s="9"/>
      <c r="K49" s="9">
        <f>(G49*1)+(J49*1)</f>
        <v>3</v>
      </c>
    </row>
    <row r="50" spans="1:11" s="1" customFormat="1" ht="21.75" customHeight="1" outlineLevel="5">
      <c r="A50" s="6">
        <v>188</v>
      </c>
      <c r="B50" s="17" t="s">
        <v>97</v>
      </c>
      <c r="C50" s="7" t="s">
        <v>98</v>
      </c>
      <c r="D50" s="7" t="s">
        <v>14</v>
      </c>
      <c r="E50" s="8">
        <f>(E51*0.001)*(E52*1)*(E53*1)</f>
        <v>60.02196000000001</v>
      </c>
      <c r="F50" s="8">
        <f>(F51*0.001)*(F52*1)*(F53*1)</f>
        <v>330.1207800000001</v>
      </c>
      <c r="G50" s="9">
        <f>(E50*1)+(F50*1)</f>
        <v>390.1427400000001</v>
      </c>
      <c r="H50" s="8">
        <f>(H51*0.001)*(H52*1)*(H53*1)</f>
        <v>60.02196000000001</v>
      </c>
      <c r="I50" s="8">
        <f>(I51*0.001)*(I52*1)*(I53*1)</f>
        <v>330.1207800000001</v>
      </c>
      <c r="J50" s="9">
        <f>(H50*1)+(I50*1)</f>
        <v>390.1427400000001</v>
      </c>
      <c r="K50" s="9">
        <f>(G50*1)+(J50*1)</f>
        <v>780.2854800000002</v>
      </c>
    </row>
    <row r="51" spans="1:11" s="1" customFormat="1" ht="21.75" customHeight="1" outlineLevel="6">
      <c r="A51" s="6">
        <v>189</v>
      </c>
      <c r="B51" s="15" t="s">
        <v>99</v>
      </c>
      <c r="C51" s="15" t="s">
        <v>100</v>
      </c>
      <c r="D51" s="15" t="s">
        <v>83</v>
      </c>
      <c r="E51" s="28">
        <v>25009.15</v>
      </c>
      <c r="F51" s="28">
        <v>25009.15</v>
      </c>
      <c r="G51" s="9">
        <f>G50/G52/G53*1000</f>
        <v>25009.150000000005</v>
      </c>
      <c r="H51" s="28">
        <v>25009.15</v>
      </c>
      <c r="I51" s="28">
        <v>25009.15</v>
      </c>
      <c r="J51" s="9">
        <f>J50/J52/J53*1000</f>
        <v>25009.150000000005</v>
      </c>
      <c r="K51" s="9">
        <f>(G51*1)+(J51*1)</f>
        <v>50018.30000000001</v>
      </c>
    </row>
    <row r="52" spans="1:11" s="1" customFormat="1" ht="31.5" customHeight="1" outlineLevel="6">
      <c r="A52" s="6">
        <v>190</v>
      </c>
      <c r="B52" s="15" t="s">
        <v>101</v>
      </c>
      <c r="C52" s="15" t="s">
        <v>102</v>
      </c>
      <c r="D52" s="15" t="s">
        <v>86</v>
      </c>
      <c r="E52" s="28">
        <v>0.4</v>
      </c>
      <c r="F52" s="28">
        <v>2.2</v>
      </c>
      <c r="G52" s="9">
        <f>E52+F52</f>
        <v>2.6</v>
      </c>
      <c r="H52" s="28">
        <v>0.4</v>
      </c>
      <c r="I52" s="28">
        <v>2.2</v>
      </c>
      <c r="J52" s="9">
        <f>H52+I52</f>
        <v>2.6</v>
      </c>
      <c r="K52" s="9"/>
    </row>
    <row r="53" spans="1:11" s="1" customFormat="1" ht="10.5" customHeight="1" outlineLevel="6">
      <c r="A53" s="6">
        <v>278</v>
      </c>
      <c r="B53" s="15" t="s">
        <v>103</v>
      </c>
      <c r="C53" s="15" t="s">
        <v>104</v>
      </c>
      <c r="D53" s="15"/>
      <c r="E53" s="28">
        <v>6</v>
      </c>
      <c r="F53" s="28">
        <v>6</v>
      </c>
      <c r="G53" s="9">
        <v>6</v>
      </c>
      <c r="H53" s="28">
        <v>6</v>
      </c>
      <c r="I53" s="28">
        <v>6</v>
      </c>
      <c r="J53" s="9">
        <v>6</v>
      </c>
      <c r="K53" s="9">
        <f>(G53*1)+(J53*1)</f>
        <v>12</v>
      </c>
    </row>
    <row r="54" spans="1:11" s="1" customFormat="1" ht="10.5" customHeight="1" outlineLevel="5">
      <c r="A54" s="6">
        <v>192</v>
      </c>
      <c r="B54" s="17" t="s">
        <v>105</v>
      </c>
      <c r="C54" s="7" t="s">
        <v>106</v>
      </c>
      <c r="D54" s="7" t="s">
        <v>14</v>
      </c>
      <c r="E54" s="8">
        <f>(E55*0.001)*(E56*1)*(E57*1)</f>
        <v>60.56618399999999</v>
      </c>
      <c r="F54" s="8">
        <f>(F55*0.001)*(F56*1)*(F57*1)</f>
        <v>60.56618399999999</v>
      </c>
      <c r="G54" s="9">
        <f>(E54*1)+(F54*1)</f>
        <v>121.13236799999999</v>
      </c>
      <c r="H54" s="8">
        <f>(H55*0.001)*(H56*1)*(H57*1)</f>
        <v>60.56618399999999</v>
      </c>
      <c r="I54" s="8">
        <f>(I55*0.001)*(I56*1)*(I57*1)</f>
        <v>60.56618399999999</v>
      </c>
      <c r="J54" s="9">
        <f>(H54*1)+(I54*1)</f>
        <v>121.13236799999999</v>
      </c>
      <c r="K54" s="9">
        <f>(G54*1)+(J54*1)</f>
        <v>242.26473599999997</v>
      </c>
    </row>
    <row r="55" spans="1:11" s="1" customFormat="1" ht="21.75" customHeight="1" outlineLevel="6">
      <c r="A55" s="6">
        <v>193</v>
      </c>
      <c r="B55" s="15" t="s">
        <v>107</v>
      </c>
      <c r="C55" s="15" t="s">
        <v>108</v>
      </c>
      <c r="D55" s="15" t="s">
        <v>83</v>
      </c>
      <c r="E55" s="28">
        <v>42059.85</v>
      </c>
      <c r="F55" s="28">
        <v>42059.85</v>
      </c>
      <c r="G55" s="9" t="e">
        <v>#DIV/0!</v>
      </c>
      <c r="H55" s="28">
        <v>42059.85</v>
      </c>
      <c r="I55" s="28">
        <v>42059.85</v>
      </c>
      <c r="J55" s="9" t="e">
        <f>J54/J56/J57*1000</f>
        <v>#DIV/0!</v>
      </c>
      <c r="K55" s="9" t="e">
        <f>(G55*1)+(J55*1)</f>
        <v>#DIV/0!</v>
      </c>
    </row>
    <row r="56" spans="1:11" s="1" customFormat="1" ht="31.5" customHeight="1" outlineLevel="6">
      <c r="A56" s="6">
        <v>194</v>
      </c>
      <c r="B56" s="15" t="s">
        <v>109</v>
      </c>
      <c r="C56" s="15" t="s">
        <v>110</v>
      </c>
      <c r="D56" s="15" t="s">
        <v>86</v>
      </c>
      <c r="E56" s="28">
        <v>0.24</v>
      </c>
      <c r="F56" s="28">
        <v>0.24</v>
      </c>
      <c r="G56" s="9">
        <v>0</v>
      </c>
      <c r="H56" s="28">
        <v>0.24</v>
      </c>
      <c r="I56" s="28">
        <v>0.24</v>
      </c>
      <c r="J56" s="9">
        <f>H56+I56</f>
        <v>0.48</v>
      </c>
      <c r="K56" s="9"/>
    </row>
    <row r="57" spans="1:11" s="1" customFormat="1" ht="10.5" customHeight="1" outlineLevel="6">
      <c r="A57" s="6">
        <v>277</v>
      </c>
      <c r="B57" s="15" t="s">
        <v>111</v>
      </c>
      <c r="C57" s="15" t="s">
        <v>88</v>
      </c>
      <c r="D57" s="15"/>
      <c r="E57" s="28">
        <v>6</v>
      </c>
      <c r="F57" s="28">
        <v>6</v>
      </c>
      <c r="G57" s="9">
        <v>6</v>
      </c>
      <c r="H57" s="28">
        <v>6</v>
      </c>
      <c r="I57" s="28">
        <v>6</v>
      </c>
      <c r="J57" s="9"/>
      <c r="K57" s="9">
        <f>(G57*1)+(J57*1)</f>
        <v>6</v>
      </c>
    </row>
    <row r="58" spans="1:11" s="1" customFormat="1" ht="31.5" customHeight="1" outlineLevel="5">
      <c r="A58" s="6">
        <v>196</v>
      </c>
      <c r="B58" s="17" t="s">
        <v>112</v>
      </c>
      <c r="C58" s="7" t="s">
        <v>113</v>
      </c>
      <c r="D58" s="7" t="s">
        <v>14</v>
      </c>
      <c r="E58" s="8">
        <f>(E59*0.001)*(E60*1)*(E61*1)</f>
        <v>0</v>
      </c>
      <c r="F58" s="8">
        <f>(F59*0.001)*(F60*1)*(F61*1)</f>
        <v>0</v>
      </c>
      <c r="G58" s="9">
        <f>(E58*1)+(F58*1)</f>
        <v>0</v>
      </c>
      <c r="H58" s="8">
        <f>(H59*0.001)*(H60*1)*(H61*1)</f>
        <v>0</v>
      </c>
      <c r="I58" s="8">
        <f>(I59*0.001)*(I60*1)*(I61*1)</f>
        <v>0</v>
      </c>
      <c r="J58" s="9">
        <f>(H58*1)+(I58*1)</f>
        <v>0</v>
      </c>
      <c r="K58" s="9">
        <f>(G58*1)+(J58*1)</f>
        <v>0</v>
      </c>
    </row>
    <row r="59" spans="1:11" s="1" customFormat="1" ht="42" customHeight="1" outlineLevel="6">
      <c r="A59" s="6">
        <v>197</v>
      </c>
      <c r="B59" s="15" t="s">
        <v>114</v>
      </c>
      <c r="C59" s="15" t="s">
        <v>115</v>
      </c>
      <c r="D59" s="15" t="s">
        <v>83</v>
      </c>
      <c r="E59" s="28">
        <v>0</v>
      </c>
      <c r="F59" s="28">
        <v>0</v>
      </c>
      <c r="G59" s="9">
        <v>0</v>
      </c>
      <c r="H59" s="28">
        <v>0</v>
      </c>
      <c r="I59" s="28">
        <v>0</v>
      </c>
      <c r="J59" s="9">
        <v>0</v>
      </c>
      <c r="K59" s="9">
        <v>0</v>
      </c>
    </row>
    <row r="60" spans="1:11" s="1" customFormat="1" ht="31.5" customHeight="1" outlineLevel="6">
      <c r="A60" s="6">
        <v>198</v>
      </c>
      <c r="B60" s="15" t="s">
        <v>116</v>
      </c>
      <c r="C60" s="15" t="s">
        <v>117</v>
      </c>
      <c r="D60" s="15" t="s">
        <v>86</v>
      </c>
      <c r="E60" s="28">
        <v>0</v>
      </c>
      <c r="F60" s="28">
        <v>0</v>
      </c>
      <c r="G60" s="9">
        <f>E60+F60</f>
        <v>0</v>
      </c>
      <c r="H60" s="28">
        <v>0</v>
      </c>
      <c r="I60" s="28">
        <v>0</v>
      </c>
      <c r="J60" s="9"/>
      <c r="K60" s="9"/>
    </row>
    <row r="61" spans="1:11" s="1" customFormat="1" ht="10.5" customHeight="1" outlineLevel="6">
      <c r="A61" s="6">
        <v>279</v>
      </c>
      <c r="B61" s="15" t="s">
        <v>118</v>
      </c>
      <c r="C61" s="15" t="s">
        <v>88</v>
      </c>
      <c r="D61" s="15"/>
      <c r="E61" s="28">
        <v>0</v>
      </c>
      <c r="F61" s="28">
        <v>0</v>
      </c>
      <c r="G61" s="9">
        <v>6</v>
      </c>
      <c r="H61" s="28">
        <v>0</v>
      </c>
      <c r="I61" s="28">
        <v>0</v>
      </c>
      <c r="J61" s="9"/>
      <c r="K61" s="9">
        <f aca="true" t="shared" si="5" ref="K61:K90">(G61*1)+(J61*1)</f>
        <v>6</v>
      </c>
    </row>
    <row r="62" spans="1:11" s="1" customFormat="1" ht="21.75" customHeight="1" outlineLevel="4">
      <c r="A62" s="6">
        <v>325</v>
      </c>
      <c r="B62" s="7" t="s">
        <v>119</v>
      </c>
      <c r="C62" s="7" t="s">
        <v>120</v>
      </c>
      <c r="D62" s="7" t="s">
        <v>11</v>
      </c>
      <c r="E62" s="8">
        <f>(E63*1)+(E64*1)+(E65*1)+(E66*1)+(E67*1)</f>
        <v>129.739223216</v>
      </c>
      <c r="F62" s="8">
        <f>(F63*1)+(F64*1)+(F65*1)+(F66*1)+(F67*1)</f>
        <v>238.68379329608004</v>
      </c>
      <c r="G62" s="9">
        <f aca="true" t="shared" si="6" ref="G62:G90">(E62*1)+(F62*1)</f>
        <v>368.42301651208004</v>
      </c>
      <c r="H62" s="8">
        <f>(H63*1)+(H64*1)+(H65*1)+(H66*1)+(H67*1)</f>
        <v>132.491</v>
      </c>
      <c r="I62" s="8">
        <f>(I63*1)+(I64*1)+(I65*1)+(I66*1)+(I67*1)</f>
        <v>241.97699999999998</v>
      </c>
      <c r="J62" s="9">
        <f aca="true" t="shared" si="7" ref="J62:J90">(H62*1)+(I62*1)</f>
        <v>374.46799999999996</v>
      </c>
      <c r="K62" s="9">
        <f t="shared" si="5"/>
        <v>742.89101651208</v>
      </c>
    </row>
    <row r="63" spans="1:11" s="1" customFormat="1" ht="31.5" customHeight="1" outlineLevel="5">
      <c r="A63" s="6">
        <v>202</v>
      </c>
      <c r="B63" s="13" t="s">
        <v>121</v>
      </c>
      <c r="C63" s="12" t="s">
        <v>122</v>
      </c>
      <c r="D63" s="12" t="s">
        <v>14</v>
      </c>
      <c r="E63" s="27">
        <v>0</v>
      </c>
      <c r="F63" s="27">
        <f>F42*0.3063</f>
        <v>119.01679838208003</v>
      </c>
      <c r="G63" s="9">
        <f t="shared" si="6"/>
        <v>119.01679838208003</v>
      </c>
      <c r="H63" s="27">
        <v>0</v>
      </c>
      <c r="I63" s="27">
        <v>122.31</v>
      </c>
      <c r="J63" s="9">
        <f t="shared" si="7"/>
        <v>122.31</v>
      </c>
      <c r="K63" s="9">
        <f t="shared" si="5"/>
        <v>241.32679838208003</v>
      </c>
    </row>
    <row r="64" spans="1:11" s="1" customFormat="1" ht="31.5" customHeight="1" outlineLevel="5">
      <c r="A64" s="6">
        <v>203</v>
      </c>
      <c r="B64" s="13" t="s">
        <v>123</v>
      </c>
      <c r="C64" s="12" t="s">
        <v>124</v>
      </c>
      <c r="D64" s="12" t="s">
        <v>14</v>
      </c>
      <c r="E64" s="27">
        <f>E46*0.3063</f>
        <v>92.803496868</v>
      </c>
      <c r="F64" s="27">
        <v>0</v>
      </c>
      <c r="G64" s="9">
        <f t="shared" si="6"/>
        <v>92.803496868</v>
      </c>
      <c r="H64" s="27">
        <v>95.555</v>
      </c>
      <c r="I64" s="27">
        <v>0</v>
      </c>
      <c r="J64" s="9">
        <f t="shared" si="7"/>
        <v>95.555</v>
      </c>
      <c r="K64" s="9">
        <f t="shared" si="5"/>
        <v>188.358496868</v>
      </c>
    </row>
    <row r="65" spans="1:11" s="1" customFormat="1" ht="31.5" customHeight="1" outlineLevel="5">
      <c r="A65" s="6">
        <v>204</v>
      </c>
      <c r="B65" s="13" t="s">
        <v>125</v>
      </c>
      <c r="C65" s="12" t="s">
        <v>126</v>
      </c>
      <c r="D65" s="12" t="s">
        <v>14</v>
      </c>
      <c r="E65" s="27">
        <f>E50*0.3063</f>
        <v>18.384726348000004</v>
      </c>
      <c r="F65" s="27">
        <f>F50*0.3063</f>
        <v>101.11599491400003</v>
      </c>
      <c r="G65" s="9">
        <f t="shared" si="6"/>
        <v>119.50072126200003</v>
      </c>
      <c r="H65" s="27">
        <v>18.385</v>
      </c>
      <c r="I65" s="27">
        <v>101.116</v>
      </c>
      <c r="J65" s="9">
        <f t="shared" si="7"/>
        <v>119.501</v>
      </c>
      <c r="K65" s="9">
        <f t="shared" si="5"/>
        <v>239.00172126200005</v>
      </c>
    </row>
    <row r="66" spans="1:11" s="1" customFormat="1" ht="21.75" customHeight="1" outlineLevel="5">
      <c r="A66" s="6">
        <v>205</v>
      </c>
      <c r="B66" s="13" t="s">
        <v>127</v>
      </c>
      <c r="C66" s="12" t="s">
        <v>128</v>
      </c>
      <c r="D66" s="12" t="s">
        <v>14</v>
      </c>
      <c r="E66" s="27">
        <v>18.551</v>
      </c>
      <c r="F66" s="27">
        <v>18.551</v>
      </c>
      <c r="G66" s="9">
        <f t="shared" si="6"/>
        <v>37.102</v>
      </c>
      <c r="H66" s="27">
        <v>18.551</v>
      </c>
      <c r="I66" s="27">
        <v>18.551</v>
      </c>
      <c r="J66" s="9">
        <f t="shared" si="7"/>
        <v>37.102</v>
      </c>
      <c r="K66" s="9">
        <f t="shared" si="5"/>
        <v>74.204</v>
      </c>
    </row>
    <row r="67" spans="1:11" s="1" customFormat="1" ht="31.5" customHeight="1" outlineLevel="5">
      <c r="A67" s="6">
        <v>206</v>
      </c>
      <c r="B67" s="13" t="s">
        <v>129</v>
      </c>
      <c r="C67" s="12" t="s">
        <v>130</v>
      </c>
      <c r="D67" s="12" t="s">
        <v>14</v>
      </c>
      <c r="E67" s="27">
        <v>0</v>
      </c>
      <c r="F67" s="27">
        <v>0</v>
      </c>
      <c r="G67" s="9">
        <f t="shared" si="6"/>
        <v>0</v>
      </c>
      <c r="H67" s="27">
        <v>0</v>
      </c>
      <c r="I67" s="27">
        <v>0</v>
      </c>
      <c r="J67" s="9">
        <f t="shared" si="7"/>
        <v>0</v>
      </c>
      <c r="K67" s="9">
        <f t="shared" si="5"/>
        <v>0</v>
      </c>
    </row>
    <row r="68" spans="1:11" s="1" customFormat="1" ht="10.5" customHeight="1" hidden="1" outlineLevel="4">
      <c r="A68" s="6">
        <v>207</v>
      </c>
      <c r="B68" s="7" t="s">
        <v>131</v>
      </c>
      <c r="C68" s="7" t="s">
        <v>132</v>
      </c>
      <c r="D68" s="7" t="s">
        <v>14</v>
      </c>
      <c r="E68" s="8">
        <f>(E69*1)+(E70*0)+(E71*0)+(E72*0)+(E73*1)+(E74*0)+(E75*0)+(E76*0)</f>
        <v>0</v>
      </c>
      <c r="F68" s="8">
        <f>(F69*1)+(F70*0)+(F71*0)+(F72*0)+(F73*1)+(F74*0)+(F75*0)+(F76*0)</f>
        <v>234.56556</v>
      </c>
      <c r="G68" s="9">
        <f t="shared" si="6"/>
        <v>234.56556</v>
      </c>
      <c r="H68" s="8">
        <f>(H69*1)+(H70*0)+(H71*0)+(H72*0)+(H73*1)+(H74*0)+(H75*0)+(H76*0)</f>
        <v>0</v>
      </c>
      <c r="I68" s="8">
        <f>(I69*1)+(I70*0)+(I71*0)+(I72*0)+(I73*1)+(I74*0)+(I75*0)+(I76*0)</f>
        <v>169.67484</v>
      </c>
      <c r="J68" s="9">
        <f t="shared" si="7"/>
        <v>169.67484</v>
      </c>
      <c r="K68" s="9">
        <f t="shared" si="5"/>
        <v>404.2404</v>
      </c>
    </row>
    <row r="69" spans="1:11" s="1" customFormat="1" ht="10.5" customHeight="1" outlineLevel="5">
      <c r="A69" s="6">
        <v>312</v>
      </c>
      <c r="B69" s="16">
        <v>8</v>
      </c>
      <c r="C69" s="12" t="s">
        <v>132</v>
      </c>
      <c r="D69" s="12" t="s">
        <v>14</v>
      </c>
      <c r="E69" s="27">
        <v>0</v>
      </c>
      <c r="F69" s="27">
        <f>F71*F72</f>
        <v>234.56556</v>
      </c>
      <c r="G69" s="9">
        <f t="shared" si="6"/>
        <v>234.56556</v>
      </c>
      <c r="H69" s="27">
        <v>0</v>
      </c>
      <c r="I69" s="27">
        <f>I71*I72</f>
        <v>169.67484</v>
      </c>
      <c r="J69" s="9">
        <f t="shared" si="7"/>
        <v>169.67484</v>
      </c>
      <c r="K69" s="9">
        <f t="shared" si="5"/>
        <v>404.2404</v>
      </c>
    </row>
    <row r="70" spans="1:11" s="1" customFormat="1" ht="10.5" customHeight="1" outlineLevel="6">
      <c r="A70" s="6">
        <v>293</v>
      </c>
      <c r="B70" s="15" t="s">
        <v>133</v>
      </c>
      <c r="C70" s="15" t="s">
        <v>134</v>
      </c>
      <c r="D70" s="15" t="s">
        <v>135</v>
      </c>
      <c r="E70" s="28">
        <v>0</v>
      </c>
      <c r="F70" s="28">
        <v>0</v>
      </c>
      <c r="G70" s="9">
        <f t="shared" si="6"/>
        <v>0</v>
      </c>
      <c r="H70" s="28">
        <v>0</v>
      </c>
      <c r="I70" s="28">
        <v>0</v>
      </c>
      <c r="J70" s="9">
        <f t="shared" si="7"/>
        <v>0</v>
      </c>
      <c r="K70" s="9"/>
    </row>
    <row r="71" spans="1:11" s="1" customFormat="1" ht="10.5" customHeight="1" outlineLevel="6">
      <c r="A71" s="6">
        <v>208</v>
      </c>
      <c r="B71" s="12" t="s">
        <v>136</v>
      </c>
      <c r="C71" s="12" t="s">
        <v>137</v>
      </c>
      <c r="D71" s="12" t="s">
        <v>138</v>
      </c>
      <c r="E71" s="27">
        <v>0</v>
      </c>
      <c r="F71" s="27">
        <v>21.27</v>
      </c>
      <c r="G71" s="9">
        <f t="shared" si="6"/>
        <v>21.27</v>
      </c>
      <c r="H71" s="27">
        <v>0</v>
      </c>
      <c r="I71" s="27">
        <v>21.99</v>
      </c>
      <c r="J71" s="9">
        <f t="shared" si="7"/>
        <v>21.99</v>
      </c>
      <c r="K71" s="9">
        <f>K69/K72</f>
        <v>21.56638924455826</v>
      </c>
    </row>
    <row r="72" spans="1:11" s="1" customFormat="1" ht="10.5" customHeight="1" outlineLevel="6">
      <c r="A72" s="6">
        <v>209</v>
      </c>
      <c r="B72" s="12" t="s">
        <v>139</v>
      </c>
      <c r="C72" s="12" t="s">
        <v>140</v>
      </c>
      <c r="D72" s="12" t="s">
        <v>141</v>
      </c>
      <c r="E72" s="27">
        <v>0</v>
      </c>
      <c r="F72" s="27">
        <v>11.028</v>
      </c>
      <c r="G72" s="9">
        <f t="shared" si="6"/>
        <v>11.028</v>
      </c>
      <c r="H72" s="27">
        <v>0</v>
      </c>
      <c r="I72" s="27">
        <v>7.716</v>
      </c>
      <c r="J72" s="9">
        <f t="shared" si="7"/>
        <v>7.716</v>
      </c>
      <c r="K72" s="9">
        <f t="shared" si="5"/>
        <v>18.744</v>
      </c>
    </row>
    <row r="73" spans="1:11" s="1" customFormat="1" ht="10.5" customHeight="1" outlineLevel="5">
      <c r="A73" s="6">
        <v>327</v>
      </c>
      <c r="B73" s="14" t="s">
        <v>142</v>
      </c>
      <c r="C73" s="12" t="s">
        <v>143</v>
      </c>
      <c r="D73" s="12" t="s">
        <v>14</v>
      </c>
      <c r="E73" s="27">
        <v>0</v>
      </c>
      <c r="F73" s="27">
        <f>F75*F76</f>
        <v>0</v>
      </c>
      <c r="G73" s="9">
        <f t="shared" si="6"/>
        <v>0</v>
      </c>
      <c r="H73" s="27">
        <v>0</v>
      </c>
      <c r="I73" s="27">
        <f>I75*I76</f>
        <v>0</v>
      </c>
      <c r="J73" s="9">
        <f t="shared" si="7"/>
        <v>0</v>
      </c>
      <c r="K73" s="9">
        <f t="shared" si="5"/>
        <v>0</v>
      </c>
    </row>
    <row r="74" spans="1:11" s="1" customFormat="1" ht="21.75" customHeight="1" outlineLevel="6">
      <c r="A74" s="6">
        <v>295</v>
      </c>
      <c r="B74" s="15" t="s">
        <v>144</v>
      </c>
      <c r="C74" s="15" t="s">
        <v>145</v>
      </c>
      <c r="D74" s="15" t="s">
        <v>14</v>
      </c>
      <c r="E74" s="28">
        <v>0</v>
      </c>
      <c r="F74" s="28">
        <v>0</v>
      </c>
      <c r="G74" s="9">
        <f t="shared" si="6"/>
        <v>0</v>
      </c>
      <c r="H74" s="28">
        <v>0</v>
      </c>
      <c r="I74" s="28">
        <v>0</v>
      </c>
      <c r="J74" s="9">
        <f t="shared" si="7"/>
        <v>0</v>
      </c>
      <c r="K74" s="9"/>
    </row>
    <row r="75" spans="1:11" s="1" customFormat="1" ht="10.5" customHeight="1" outlineLevel="6">
      <c r="A75" s="6">
        <v>296</v>
      </c>
      <c r="B75" s="12" t="s">
        <v>146</v>
      </c>
      <c r="C75" s="12" t="s">
        <v>147</v>
      </c>
      <c r="D75" s="12" t="s">
        <v>148</v>
      </c>
      <c r="E75" s="27">
        <v>0</v>
      </c>
      <c r="F75" s="27">
        <v>0</v>
      </c>
      <c r="G75" s="9">
        <f t="shared" si="6"/>
        <v>0</v>
      </c>
      <c r="H75" s="27">
        <v>0</v>
      </c>
      <c r="I75" s="27">
        <v>0</v>
      </c>
      <c r="J75" s="9">
        <f t="shared" si="7"/>
        <v>0</v>
      </c>
      <c r="K75" s="9" t="e">
        <f>K73/K76</f>
        <v>#DIV/0!</v>
      </c>
    </row>
    <row r="76" spans="1:11" s="1" customFormat="1" ht="10.5" customHeight="1" outlineLevel="6">
      <c r="A76" s="6">
        <v>297</v>
      </c>
      <c r="B76" s="12" t="s">
        <v>149</v>
      </c>
      <c r="C76" s="12" t="s">
        <v>150</v>
      </c>
      <c r="D76" s="12" t="s">
        <v>31</v>
      </c>
      <c r="E76" s="27">
        <v>0</v>
      </c>
      <c r="F76" s="27">
        <v>0</v>
      </c>
      <c r="G76" s="9">
        <f t="shared" si="6"/>
        <v>0</v>
      </c>
      <c r="H76" s="27">
        <v>0</v>
      </c>
      <c r="I76" s="27">
        <v>0</v>
      </c>
      <c r="J76" s="9">
        <f t="shared" si="7"/>
        <v>0</v>
      </c>
      <c r="K76" s="9">
        <f t="shared" si="5"/>
        <v>0</v>
      </c>
    </row>
    <row r="77" spans="1:11" s="1" customFormat="1" ht="10.5" customHeight="1" hidden="1" outlineLevel="4">
      <c r="A77" s="6">
        <v>210</v>
      </c>
      <c r="B77" s="14"/>
      <c r="C77" s="7" t="s">
        <v>151</v>
      </c>
      <c r="D77" s="7" t="s">
        <v>14</v>
      </c>
      <c r="E77" s="8">
        <f>(E78*1)+(E79*0)+(E80*0)</f>
        <v>0</v>
      </c>
      <c r="F77" s="8">
        <f>(F78*1)+(F79*0)+(F80*0)</f>
        <v>132.13816</v>
      </c>
      <c r="G77" s="9">
        <f t="shared" si="6"/>
        <v>132.13816</v>
      </c>
      <c r="H77" s="8">
        <f>(H78*1)+(H79*0)+(H80*0)</f>
        <v>0</v>
      </c>
      <c r="I77" s="8">
        <f>(I78*1)+(I79*0)+(I80*0)</f>
        <v>95.29052</v>
      </c>
      <c r="J77" s="9">
        <f t="shared" si="7"/>
        <v>95.29052</v>
      </c>
      <c r="K77" s="9">
        <f t="shared" si="5"/>
        <v>227.42867999999999</v>
      </c>
    </row>
    <row r="78" spans="1:11" s="1" customFormat="1" ht="10.5" customHeight="1" outlineLevel="4">
      <c r="A78" s="6">
        <v>318</v>
      </c>
      <c r="B78" s="18">
        <v>9</v>
      </c>
      <c r="C78" s="12" t="s">
        <v>151</v>
      </c>
      <c r="D78" s="12" t="s">
        <v>14</v>
      </c>
      <c r="E78" s="27">
        <v>0</v>
      </c>
      <c r="F78" s="27">
        <f>F79*F80</f>
        <v>132.13816</v>
      </c>
      <c r="G78" s="9">
        <f t="shared" si="6"/>
        <v>132.13816</v>
      </c>
      <c r="H78" s="27">
        <v>0</v>
      </c>
      <c r="I78" s="27">
        <f>I79*I80</f>
        <v>95.29052</v>
      </c>
      <c r="J78" s="9">
        <f t="shared" si="7"/>
        <v>95.29052</v>
      </c>
      <c r="K78" s="9">
        <f t="shared" si="5"/>
        <v>227.42867999999999</v>
      </c>
    </row>
    <row r="79" spans="1:11" s="1" customFormat="1" ht="10.5" customHeight="1" outlineLevel="5">
      <c r="A79" s="6">
        <v>211</v>
      </c>
      <c r="B79" s="12" t="s">
        <v>152</v>
      </c>
      <c r="C79" s="12" t="s">
        <v>33</v>
      </c>
      <c r="D79" s="12" t="s">
        <v>138</v>
      </c>
      <c r="E79" s="27">
        <v>0</v>
      </c>
      <c r="F79" s="27">
        <v>14.63</v>
      </c>
      <c r="G79" s="9">
        <f t="shared" si="6"/>
        <v>14.63</v>
      </c>
      <c r="H79" s="27">
        <v>0</v>
      </c>
      <c r="I79" s="27">
        <v>15.08</v>
      </c>
      <c r="J79" s="9">
        <f t="shared" si="7"/>
        <v>15.08</v>
      </c>
      <c r="K79" s="9">
        <f>K78/K80</f>
        <v>14.815235489544655</v>
      </c>
    </row>
    <row r="80" spans="1:11" s="1" customFormat="1" ht="10.5" customHeight="1" outlineLevel="5">
      <c r="A80" s="6">
        <v>282</v>
      </c>
      <c r="B80" s="12" t="s">
        <v>153</v>
      </c>
      <c r="C80" s="12" t="s">
        <v>154</v>
      </c>
      <c r="D80" s="12" t="s">
        <v>141</v>
      </c>
      <c r="E80" s="27">
        <v>0</v>
      </c>
      <c r="F80" s="27">
        <v>9.032</v>
      </c>
      <c r="G80" s="9">
        <f t="shared" si="6"/>
        <v>9.032</v>
      </c>
      <c r="H80" s="27">
        <v>0</v>
      </c>
      <c r="I80" s="27">
        <v>6.319</v>
      </c>
      <c r="J80" s="9">
        <f t="shared" si="7"/>
        <v>6.319</v>
      </c>
      <c r="K80" s="9">
        <f t="shared" si="5"/>
        <v>15.350999999999999</v>
      </c>
    </row>
    <row r="81" spans="1:11" s="1" customFormat="1" ht="21.75" customHeight="1" outlineLevel="4">
      <c r="A81" s="6">
        <v>299</v>
      </c>
      <c r="B81" s="15" t="s">
        <v>155</v>
      </c>
      <c r="C81" s="15" t="s">
        <v>156</v>
      </c>
      <c r="D81" s="15" t="s">
        <v>157</v>
      </c>
      <c r="E81" s="28">
        <v>0</v>
      </c>
      <c r="F81" s="28">
        <v>0</v>
      </c>
      <c r="G81" s="9">
        <f t="shared" si="6"/>
        <v>0</v>
      </c>
      <c r="H81" s="28">
        <v>0</v>
      </c>
      <c r="I81" s="28">
        <v>0</v>
      </c>
      <c r="J81" s="9">
        <f t="shared" si="7"/>
        <v>0</v>
      </c>
      <c r="K81" s="9"/>
    </row>
    <row r="82" spans="1:11" s="1" customFormat="1" ht="21.75" customHeight="1" outlineLevel="4">
      <c r="A82" s="6">
        <v>215</v>
      </c>
      <c r="B82" s="19">
        <v>12</v>
      </c>
      <c r="C82" s="7" t="s">
        <v>158</v>
      </c>
      <c r="D82" s="7" t="s">
        <v>14</v>
      </c>
      <c r="E82" s="8">
        <f>(E83*1)+(E84*1)+(E85*1)+(E86*1)+(E87*1)+(E88*1)+(E89*1)</f>
        <v>0</v>
      </c>
      <c r="F82" s="8">
        <f>(F83*1)+(F84*1)+(F85*1)+(F86*1)+(F87*1)+(F88*1)+(F89*1)</f>
        <v>106.633</v>
      </c>
      <c r="G82" s="9">
        <f t="shared" si="6"/>
        <v>106.633</v>
      </c>
      <c r="H82" s="8">
        <f>(H83*1)+(H84*1)+(H85*1)+(H86*1)+(H87*1)+(H88*1)+(H89*1)</f>
        <v>0</v>
      </c>
      <c r="I82" s="8">
        <f>(I83*1)+(I84*1)+(I85*1)+(I86*1)+(I87*1)+(I88*1)+(I89*1)</f>
        <v>240.74599999999998</v>
      </c>
      <c r="J82" s="9">
        <f t="shared" si="7"/>
        <v>240.74599999999998</v>
      </c>
      <c r="K82" s="9">
        <f t="shared" si="5"/>
        <v>347.37899999999996</v>
      </c>
    </row>
    <row r="83" spans="1:11" s="1" customFormat="1" ht="31.5" customHeight="1" outlineLevel="5">
      <c r="A83" s="6">
        <v>216</v>
      </c>
      <c r="B83" s="15" t="s">
        <v>159</v>
      </c>
      <c r="C83" s="15" t="s">
        <v>160</v>
      </c>
      <c r="D83" s="15" t="s">
        <v>14</v>
      </c>
      <c r="E83" s="28">
        <v>0</v>
      </c>
      <c r="F83" s="28">
        <v>100.25</v>
      </c>
      <c r="G83" s="9">
        <f t="shared" si="6"/>
        <v>100.25</v>
      </c>
      <c r="H83" s="28">
        <v>0</v>
      </c>
      <c r="I83" s="28">
        <v>63.36</v>
      </c>
      <c r="J83" s="9">
        <f t="shared" si="7"/>
        <v>63.36</v>
      </c>
      <c r="K83" s="9">
        <f t="shared" si="5"/>
        <v>163.61</v>
      </c>
    </row>
    <row r="84" spans="1:11" s="1" customFormat="1" ht="10.5" customHeight="1" outlineLevel="5">
      <c r="A84" s="6">
        <v>217</v>
      </c>
      <c r="B84" s="15" t="s">
        <v>161</v>
      </c>
      <c r="C84" s="15" t="s">
        <v>162</v>
      </c>
      <c r="D84" s="15" t="s">
        <v>14</v>
      </c>
      <c r="E84" s="28">
        <v>0</v>
      </c>
      <c r="F84" s="28">
        <v>0</v>
      </c>
      <c r="G84" s="9">
        <f t="shared" si="6"/>
        <v>0</v>
      </c>
      <c r="H84" s="28">
        <v>0</v>
      </c>
      <c r="I84" s="28">
        <v>0</v>
      </c>
      <c r="J84" s="9">
        <f t="shared" si="7"/>
        <v>0</v>
      </c>
      <c r="K84" s="9">
        <f t="shared" si="5"/>
        <v>0</v>
      </c>
    </row>
    <row r="85" spans="1:11" s="1" customFormat="1" ht="21.75" customHeight="1" outlineLevel="5">
      <c r="A85" s="6">
        <v>218</v>
      </c>
      <c r="B85" s="15" t="s">
        <v>163</v>
      </c>
      <c r="C85" s="15" t="s">
        <v>164</v>
      </c>
      <c r="D85" s="15" t="s">
        <v>14</v>
      </c>
      <c r="E85" s="28">
        <v>0</v>
      </c>
      <c r="F85" s="28">
        <v>0</v>
      </c>
      <c r="G85" s="9">
        <f t="shared" si="6"/>
        <v>0</v>
      </c>
      <c r="H85" s="28">
        <v>0</v>
      </c>
      <c r="I85" s="28">
        <v>0</v>
      </c>
      <c r="J85" s="9">
        <f t="shared" si="7"/>
        <v>0</v>
      </c>
      <c r="K85" s="9">
        <f t="shared" si="5"/>
        <v>0</v>
      </c>
    </row>
    <row r="86" spans="1:11" s="1" customFormat="1" ht="21.75" customHeight="1" outlineLevel="5">
      <c r="A86" s="6">
        <v>219</v>
      </c>
      <c r="B86" s="15" t="s">
        <v>165</v>
      </c>
      <c r="C86" s="15" t="s">
        <v>166</v>
      </c>
      <c r="D86" s="15" t="s">
        <v>14</v>
      </c>
      <c r="E86" s="28">
        <v>0</v>
      </c>
      <c r="F86" s="28">
        <v>0</v>
      </c>
      <c r="G86" s="9">
        <f t="shared" si="6"/>
        <v>0</v>
      </c>
      <c r="H86" s="28">
        <v>0</v>
      </c>
      <c r="I86" s="28">
        <v>0</v>
      </c>
      <c r="J86" s="9">
        <f t="shared" si="7"/>
        <v>0</v>
      </c>
      <c r="K86" s="9">
        <f t="shared" si="5"/>
        <v>0</v>
      </c>
    </row>
    <row r="87" spans="1:11" s="1" customFormat="1" ht="10.5" customHeight="1" outlineLevel="5">
      <c r="A87" s="6">
        <v>220</v>
      </c>
      <c r="B87" s="15" t="s">
        <v>167</v>
      </c>
      <c r="C87" s="15" t="s">
        <v>168</v>
      </c>
      <c r="D87" s="15" t="s">
        <v>14</v>
      </c>
      <c r="E87" s="28">
        <v>0</v>
      </c>
      <c r="F87" s="28">
        <v>6.383</v>
      </c>
      <c r="G87" s="9">
        <f t="shared" si="6"/>
        <v>6.383</v>
      </c>
      <c r="H87" s="28">
        <v>0</v>
      </c>
      <c r="I87" s="28">
        <v>4.256</v>
      </c>
      <c r="J87" s="9">
        <f t="shared" si="7"/>
        <v>4.256</v>
      </c>
      <c r="K87" s="9">
        <f t="shared" si="5"/>
        <v>10.639</v>
      </c>
    </row>
    <row r="88" spans="1:11" s="1" customFormat="1" ht="31.5" customHeight="1" outlineLevel="5">
      <c r="A88" s="6">
        <v>221</v>
      </c>
      <c r="B88" s="15" t="s">
        <v>169</v>
      </c>
      <c r="C88" s="15" t="s">
        <v>170</v>
      </c>
      <c r="D88" s="15" t="s">
        <v>14</v>
      </c>
      <c r="E88" s="28">
        <v>0</v>
      </c>
      <c r="F88" s="28">
        <v>0</v>
      </c>
      <c r="G88" s="9">
        <f t="shared" si="6"/>
        <v>0</v>
      </c>
      <c r="H88" s="28">
        <v>0</v>
      </c>
      <c r="I88" s="28">
        <v>173.13</v>
      </c>
      <c r="J88" s="9">
        <f t="shared" si="7"/>
        <v>173.13</v>
      </c>
      <c r="K88" s="9">
        <f t="shared" si="5"/>
        <v>173.13</v>
      </c>
    </row>
    <row r="89" spans="1:11" s="1" customFormat="1" ht="10.5" customHeight="1" outlineLevel="5">
      <c r="A89" s="6">
        <v>222</v>
      </c>
      <c r="B89" s="15" t="s">
        <v>171</v>
      </c>
      <c r="C89" s="15" t="s">
        <v>172</v>
      </c>
      <c r="D89" s="15" t="s">
        <v>14</v>
      </c>
      <c r="E89" s="28">
        <v>0</v>
      </c>
      <c r="F89" s="28">
        <v>0</v>
      </c>
      <c r="G89" s="9">
        <f t="shared" si="6"/>
        <v>0</v>
      </c>
      <c r="H89" s="28">
        <v>0</v>
      </c>
      <c r="I89" s="28">
        <v>0</v>
      </c>
      <c r="J89" s="9">
        <f t="shared" si="7"/>
        <v>0</v>
      </c>
      <c r="K89" s="9">
        <f t="shared" si="5"/>
        <v>0</v>
      </c>
    </row>
    <row r="90" spans="1:11" s="1" customFormat="1" ht="31.5" customHeight="1" outlineLevel="4">
      <c r="A90" s="6">
        <v>223</v>
      </c>
      <c r="B90" s="19">
        <v>13</v>
      </c>
      <c r="C90" s="15" t="s">
        <v>173</v>
      </c>
      <c r="D90" s="15" t="s">
        <v>14</v>
      </c>
      <c r="E90" s="28">
        <v>0</v>
      </c>
      <c r="F90" s="28">
        <v>0</v>
      </c>
      <c r="G90" s="9">
        <f t="shared" si="6"/>
        <v>0</v>
      </c>
      <c r="H90" s="28">
        <v>0</v>
      </c>
      <c r="I90" s="28">
        <v>0</v>
      </c>
      <c r="J90" s="9">
        <f t="shared" si="7"/>
        <v>0</v>
      </c>
      <c r="K90" s="9">
        <f t="shared" si="5"/>
        <v>0</v>
      </c>
    </row>
    <row r="91" spans="1:11" s="1" customFormat="1" ht="42" customHeight="1" outlineLevel="4">
      <c r="A91" s="6">
        <v>224</v>
      </c>
      <c r="B91" s="19">
        <v>14</v>
      </c>
      <c r="C91" s="7" t="s">
        <v>174</v>
      </c>
      <c r="D91" s="7" t="s">
        <v>14</v>
      </c>
      <c r="E91" s="8">
        <f>(E92*1)+(E93*1)+(E94*1)+(E95*1)</f>
        <v>0</v>
      </c>
      <c r="F91" s="8">
        <f>(F92*1)+(F93*1)+(F94*1)+(F95*1)</f>
        <v>300.7748</v>
      </c>
      <c r="G91" s="9">
        <f aca="true" t="shared" si="8" ref="G91:G122">(E91*1)+(F91*1)</f>
        <v>300.7748</v>
      </c>
      <c r="H91" s="8">
        <f>(H92*1)+(H93*1)+(H94*1)+(H95*1)</f>
        <v>0</v>
      </c>
      <c r="I91" s="8">
        <f>(I92*1)+(I93*1)+(I94*1)+(I95*1)</f>
        <v>205.424</v>
      </c>
      <c r="J91" s="9">
        <f aca="true" t="shared" si="9" ref="J91:J122">(H91*1)+(I91*1)</f>
        <v>205.424</v>
      </c>
      <c r="K91" s="9">
        <f aca="true" t="shared" si="10" ref="K91:K122">(G91*1)+(J91*1)</f>
        <v>506.1988</v>
      </c>
    </row>
    <row r="92" spans="1:11" s="1" customFormat="1" ht="10.5" customHeight="1" outlineLevel="5">
      <c r="A92" s="6">
        <v>225</v>
      </c>
      <c r="B92" s="15" t="s">
        <v>175</v>
      </c>
      <c r="C92" s="15" t="s">
        <v>176</v>
      </c>
      <c r="D92" s="15" t="s">
        <v>14</v>
      </c>
      <c r="E92" s="28">
        <v>0</v>
      </c>
      <c r="F92" s="28">
        <v>0</v>
      </c>
      <c r="G92" s="9">
        <f t="shared" si="8"/>
        <v>0</v>
      </c>
      <c r="H92" s="28">
        <v>0</v>
      </c>
      <c r="I92" s="28">
        <v>0</v>
      </c>
      <c r="J92" s="9">
        <f t="shared" si="9"/>
        <v>0</v>
      </c>
      <c r="K92" s="9">
        <f t="shared" si="10"/>
        <v>0</v>
      </c>
    </row>
    <row r="93" spans="1:11" s="1" customFormat="1" ht="21.75" customHeight="1" outlineLevel="5">
      <c r="A93" s="6">
        <v>226</v>
      </c>
      <c r="B93" s="15" t="s">
        <v>177</v>
      </c>
      <c r="C93" s="15" t="s">
        <v>178</v>
      </c>
      <c r="D93" s="15" t="s">
        <v>14</v>
      </c>
      <c r="E93" s="28">
        <v>0</v>
      </c>
      <c r="F93" s="28">
        <v>250.7748</v>
      </c>
      <c r="G93" s="9">
        <f t="shared" si="8"/>
        <v>250.7748</v>
      </c>
      <c r="H93" s="28">
        <v>0</v>
      </c>
      <c r="I93" s="28">
        <v>180</v>
      </c>
      <c r="J93" s="9">
        <f t="shared" si="9"/>
        <v>180</v>
      </c>
      <c r="K93" s="9">
        <f t="shared" si="10"/>
        <v>430.7748</v>
      </c>
    </row>
    <row r="94" spans="1:11" s="1" customFormat="1" ht="21.75" customHeight="1" outlineLevel="5">
      <c r="A94" s="6">
        <v>227</v>
      </c>
      <c r="B94" s="15" t="s">
        <v>179</v>
      </c>
      <c r="C94" s="15" t="s">
        <v>180</v>
      </c>
      <c r="D94" s="15" t="s">
        <v>14</v>
      </c>
      <c r="E94" s="28">
        <v>0</v>
      </c>
      <c r="F94" s="28">
        <v>0</v>
      </c>
      <c r="G94" s="9">
        <f t="shared" si="8"/>
        <v>0</v>
      </c>
      <c r="H94" s="28">
        <v>0</v>
      </c>
      <c r="I94" s="28">
        <v>0</v>
      </c>
      <c r="J94" s="9">
        <f t="shared" si="9"/>
        <v>0</v>
      </c>
      <c r="K94" s="9">
        <f t="shared" si="10"/>
        <v>0</v>
      </c>
    </row>
    <row r="95" spans="1:11" s="1" customFormat="1" ht="21.75" customHeight="1" outlineLevel="5">
      <c r="A95" s="6">
        <v>228</v>
      </c>
      <c r="B95" s="15" t="s">
        <v>181</v>
      </c>
      <c r="C95" s="15" t="s">
        <v>182</v>
      </c>
      <c r="D95" s="15" t="s">
        <v>14</v>
      </c>
      <c r="E95" s="28">
        <v>0</v>
      </c>
      <c r="F95" s="28">
        <v>50</v>
      </c>
      <c r="G95" s="9">
        <f t="shared" si="8"/>
        <v>50</v>
      </c>
      <c r="H95" s="28">
        <v>0</v>
      </c>
      <c r="I95" s="28">
        <v>25.424</v>
      </c>
      <c r="J95" s="9">
        <f t="shared" si="9"/>
        <v>25.424</v>
      </c>
      <c r="K95" s="9">
        <f t="shared" si="10"/>
        <v>75.424</v>
      </c>
    </row>
    <row r="96" spans="1:11" s="1" customFormat="1" ht="42" customHeight="1" outlineLevel="4">
      <c r="A96" s="6">
        <v>229</v>
      </c>
      <c r="B96" s="19">
        <v>15</v>
      </c>
      <c r="C96" s="7" t="s">
        <v>183</v>
      </c>
      <c r="D96" s="7" t="s">
        <v>14</v>
      </c>
      <c r="E96" s="8">
        <f>(E97*1)+(E98*1)+(E99*1)+(E100*1)+(E101*1)+(E102*1)+(E103*1)+(E104*1)+(E105*1)+(E106*1)+(E107*1)+(E108*1)</f>
        <v>0</v>
      </c>
      <c r="F96" s="8">
        <f>(F97*1)+(F98*1)+(F99*1)+(F100*1)+(F101*1)+(F102*1)+(F103*1)+(F104*1)+(F105*1)+(F106*1)+(F107*1)+(F108*1)</f>
        <v>391.38983</v>
      </c>
      <c r="G96" s="9">
        <f t="shared" si="8"/>
        <v>391.38983</v>
      </c>
      <c r="H96" s="8">
        <f>(H97*1)+(H98*1)+(H99*1)+(H100*1)+(H101*1)+(H102*1)+(H103*1)+(H104*1)+(H105*1)+(H106*1)+(H107*1)+(H108*1)</f>
        <v>0</v>
      </c>
      <c r="I96" s="8">
        <f>(I97*1)+(I98*1)+(I99*1)+(I100*1)+(I101*1)+(I102*1)+(I103*1)+(I104*1)+(I105*1)+(I106*1)+(I107*1)+(I108*1)</f>
        <v>4.8</v>
      </c>
      <c r="J96" s="9">
        <f t="shared" si="9"/>
        <v>4.8</v>
      </c>
      <c r="K96" s="9">
        <f t="shared" si="10"/>
        <v>396.18983000000003</v>
      </c>
    </row>
    <row r="97" spans="1:11" s="1" customFormat="1" ht="10.5" customHeight="1" outlineLevel="5">
      <c r="A97" s="6">
        <v>232</v>
      </c>
      <c r="B97" s="15" t="s">
        <v>184</v>
      </c>
      <c r="C97" s="15" t="s">
        <v>185</v>
      </c>
      <c r="D97" s="15" t="s">
        <v>14</v>
      </c>
      <c r="E97" s="28">
        <v>0</v>
      </c>
      <c r="F97" s="28">
        <v>0</v>
      </c>
      <c r="G97" s="9">
        <f t="shared" si="8"/>
        <v>0</v>
      </c>
      <c r="H97" s="28">
        <v>0</v>
      </c>
      <c r="I97" s="28">
        <v>0</v>
      </c>
      <c r="J97" s="9">
        <f t="shared" si="9"/>
        <v>0</v>
      </c>
      <c r="K97" s="9">
        <f t="shared" si="10"/>
        <v>0</v>
      </c>
    </row>
    <row r="98" spans="1:11" s="1" customFormat="1" ht="10.5" customHeight="1" outlineLevel="5">
      <c r="A98" s="6">
        <v>236</v>
      </c>
      <c r="B98" s="15" t="s">
        <v>186</v>
      </c>
      <c r="C98" s="15" t="s">
        <v>187</v>
      </c>
      <c r="D98" s="15" t="s">
        <v>14</v>
      </c>
      <c r="E98" s="28">
        <v>0</v>
      </c>
      <c r="F98" s="28">
        <v>0</v>
      </c>
      <c r="G98" s="9">
        <f t="shared" si="8"/>
        <v>0</v>
      </c>
      <c r="H98" s="28">
        <v>0</v>
      </c>
      <c r="I98" s="28">
        <v>0</v>
      </c>
      <c r="J98" s="9">
        <f t="shared" si="9"/>
        <v>0</v>
      </c>
      <c r="K98" s="9">
        <f t="shared" si="10"/>
        <v>0</v>
      </c>
    </row>
    <row r="99" spans="1:11" s="1" customFormat="1" ht="10.5" customHeight="1" outlineLevel="5">
      <c r="A99" s="6">
        <v>241</v>
      </c>
      <c r="B99" s="15" t="s">
        <v>188</v>
      </c>
      <c r="C99" s="15" t="s">
        <v>189</v>
      </c>
      <c r="D99" s="15" t="s">
        <v>14</v>
      </c>
      <c r="E99" s="28">
        <v>0</v>
      </c>
      <c r="F99" s="28">
        <v>0</v>
      </c>
      <c r="G99" s="9">
        <f t="shared" si="8"/>
        <v>0</v>
      </c>
      <c r="H99" s="28">
        <v>0</v>
      </c>
      <c r="I99" s="28">
        <v>1.905</v>
      </c>
      <c r="J99" s="9">
        <f t="shared" si="9"/>
        <v>1.905</v>
      </c>
      <c r="K99" s="9">
        <f t="shared" si="10"/>
        <v>1.905</v>
      </c>
    </row>
    <row r="100" spans="1:11" s="1" customFormat="1" ht="10.5" customHeight="1" outlineLevel="5">
      <c r="A100" s="6">
        <v>230</v>
      </c>
      <c r="B100" s="15" t="s">
        <v>190</v>
      </c>
      <c r="C100" s="15" t="s">
        <v>191</v>
      </c>
      <c r="D100" s="15" t="s">
        <v>14</v>
      </c>
      <c r="E100" s="28">
        <v>0</v>
      </c>
      <c r="F100" s="28">
        <v>0</v>
      </c>
      <c r="G100" s="9">
        <f t="shared" si="8"/>
        <v>0</v>
      </c>
      <c r="H100" s="28">
        <v>0</v>
      </c>
      <c r="I100" s="28">
        <v>0</v>
      </c>
      <c r="J100" s="9">
        <f t="shared" si="9"/>
        <v>0</v>
      </c>
      <c r="K100" s="9">
        <f t="shared" si="10"/>
        <v>0</v>
      </c>
    </row>
    <row r="101" spans="1:11" s="1" customFormat="1" ht="21.75" customHeight="1" outlineLevel="5">
      <c r="A101" s="6">
        <v>231</v>
      </c>
      <c r="B101" s="15" t="s">
        <v>192</v>
      </c>
      <c r="C101" s="15" t="s">
        <v>193</v>
      </c>
      <c r="D101" s="15" t="s">
        <v>14</v>
      </c>
      <c r="E101" s="28">
        <v>0</v>
      </c>
      <c r="F101" s="28">
        <v>0</v>
      </c>
      <c r="G101" s="9">
        <f t="shared" si="8"/>
        <v>0</v>
      </c>
      <c r="H101" s="28">
        <v>0</v>
      </c>
      <c r="I101" s="28">
        <v>0</v>
      </c>
      <c r="J101" s="9">
        <f t="shared" si="9"/>
        <v>0</v>
      </c>
      <c r="K101" s="9">
        <f t="shared" si="10"/>
        <v>0</v>
      </c>
    </row>
    <row r="102" spans="1:11" s="1" customFormat="1" ht="21.75" customHeight="1" outlineLevel="5">
      <c r="A102" s="6">
        <v>233</v>
      </c>
      <c r="B102" s="15" t="s">
        <v>194</v>
      </c>
      <c r="C102" s="15" t="s">
        <v>195</v>
      </c>
      <c r="D102" s="15" t="s">
        <v>14</v>
      </c>
      <c r="E102" s="28">
        <v>0</v>
      </c>
      <c r="F102" s="28">
        <v>0</v>
      </c>
      <c r="G102" s="9">
        <f t="shared" si="8"/>
        <v>0</v>
      </c>
      <c r="H102" s="28">
        <v>0</v>
      </c>
      <c r="I102" s="28">
        <v>0</v>
      </c>
      <c r="J102" s="9">
        <f t="shared" si="9"/>
        <v>0</v>
      </c>
      <c r="K102" s="9">
        <f t="shared" si="10"/>
        <v>0</v>
      </c>
    </row>
    <row r="103" spans="1:11" s="1" customFormat="1" ht="10.5" customHeight="1" outlineLevel="5">
      <c r="A103" s="6">
        <v>234</v>
      </c>
      <c r="B103" s="15" t="s">
        <v>196</v>
      </c>
      <c r="C103" s="15" t="s">
        <v>197</v>
      </c>
      <c r="D103" s="15" t="s">
        <v>14</v>
      </c>
      <c r="E103" s="28">
        <v>0</v>
      </c>
      <c r="F103" s="28">
        <v>0</v>
      </c>
      <c r="G103" s="9">
        <f t="shared" si="8"/>
        <v>0</v>
      </c>
      <c r="H103" s="28">
        <v>0</v>
      </c>
      <c r="I103" s="28">
        <v>0</v>
      </c>
      <c r="J103" s="9">
        <f t="shared" si="9"/>
        <v>0</v>
      </c>
      <c r="K103" s="9">
        <f t="shared" si="10"/>
        <v>0</v>
      </c>
    </row>
    <row r="104" spans="1:11" s="1" customFormat="1" ht="21.75" customHeight="1" outlineLevel="5">
      <c r="A104" s="6">
        <v>235</v>
      </c>
      <c r="B104" s="15" t="s">
        <v>198</v>
      </c>
      <c r="C104" s="15" t="s">
        <v>199</v>
      </c>
      <c r="D104" s="15" t="s">
        <v>14</v>
      </c>
      <c r="E104" s="28">
        <v>0</v>
      </c>
      <c r="F104" s="28">
        <v>0</v>
      </c>
      <c r="G104" s="9">
        <f t="shared" si="8"/>
        <v>0</v>
      </c>
      <c r="H104" s="28">
        <v>0</v>
      </c>
      <c r="I104" s="28">
        <v>2.895</v>
      </c>
      <c r="J104" s="9">
        <f t="shared" si="9"/>
        <v>2.895</v>
      </c>
      <c r="K104" s="9">
        <f t="shared" si="10"/>
        <v>2.895</v>
      </c>
    </row>
    <row r="105" spans="1:11" s="1" customFormat="1" ht="21.75" customHeight="1" outlineLevel="5">
      <c r="A105" s="6">
        <v>237</v>
      </c>
      <c r="B105" s="15" t="s">
        <v>200</v>
      </c>
      <c r="C105" s="15" t="s">
        <v>201</v>
      </c>
      <c r="D105" s="15" t="s">
        <v>14</v>
      </c>
      <c r="E105" s="28">
        <v>0</v>
      </c>
      <c r="F105" s="28">
        <v>0</v>
      </c>
      <c r="G105" s="9">
        <f t="shared" si="8"/>
        <v>0</v>
      </c>
      <c r="H105" s="28">
        <v>0</v>
      </c>
      <c r="I105" s="28">
        <v>0</v>
      </c>
      <c r="J105" s="9">
        <f t="shared" si="9"/>
        <v>0</v>
      </c>
      <c r="K105" s="9">
        <f t="shared" si="10"/>
        <v>0</v>
      </c>
    </row>
    <row r="106" spans="1:11" s="1" customFormat="1" ht="31.5" customHeight="1" outlineLevel="5">
      <c r="A106" s="6">
        <v>238</v>
      </c>
      <c r="B106" s="15" t="s">
        <v>202</v>
      </c>
      <c r="C106" s="15" t="s">
        <v>203</v>
      </c>
      <c r="D106" s="15" t="s">
        <v>14</v>
      </c>
      <c r="E106" s="28">
        <v>0</v>
      </c>
      <c r="F106" s="28">
        <v>391.38983</v>
      </c>
      <c r="G106" s="9">
        <f t="shared" si="8"/>
        <v>391.38983</v>
      </c>
      <c r="H106" s="28">
        <v>0</v>
      </c>
      <c r="I106" s="28">
        <v>0</v>
      </c>
      <c r="J106" s="9">
        <f t="shared" si="9"/>
        <v>0</v>
      </c>
      <c r="K106" s="9">
        <f t="shared" si="10"/>
        <v>391.38983</v>
      </c>
    </row>
    <row r="107" spans="1:11" s="1" customFormat="1" ht="10.5" customHeight="1" outlineLevel="5">
      <c r="A107" s="6">
        <v>239</v>
      </c>
      <c r="B107" s="15" t="s">
        <v>204</v>
      </c>
      <c r="C107" s="15" t="s">
        <v>205</v>
      </c>
      <c r="D107" s="15" t="s">
        <v>14</v>
      </c>
      <c r="E107" s="28">
        <v>0</v>
      </c>
      <c r="F107" s="28">
        <v>0</v>
      </c>
      <c r="G107" s="9">
        <f t="shared" si="8"/>
        <v>0</v>
      </c>
      <c r="H107" s="28">
        <v>0</v>
      </c>
      <c r="I107" s="28">
        <v>0</v>
      </c>
      <c r="J107" s="9">
        <f t="shared" si="9"/>
        <v>0</v>
      </c>
      <c r="K107" s="9">
        <f t="shared" si="10"/>
        <v>0</v>
      </c>
    </row>
    <row r="108" spans="1:11" s="1" customFormat="1" ht="21.75" customHeight="1" outlineLevel="5">
      <c r="A108" s="6">
        <v>240</v>
      </c>
      <c r="B108" s="15" t="s">
        <v>206</v>
      </c>
      <c r="C108" s="15" t="s">
        <v>207</v>
      </c>
      <c r="D108" s="15" t="s">
        <v>14</v>
      </c>
      <c r="E108" s="28">
        <v>0</v>
      </c>
      <c r="F108" s="28">
        <v>0</v>
      </c>
      <c r="G108" s="9">
        <f t="shared" si="8"/>
        <v>0</v>
      </c>
      <c r="H108" s="28">
        <v>0</v>
      </c>
      <c r="I108" s="28">
        <v>0</v>
      </c>
      <c r="J108" s="9">
        <f t="shared" si="9"/>
        <v>0</v>
      </c>
      <c r="K108" s="9">
        <f t="shared" si="10"/>
        <v>0</v>
      </c>
    </row>
    <row r="109" spans="1:11" s="1" customFormat="1" ht="21.75" customHeight="1" outlineLevel="4">
      <c r="A109" s="6">
        <v>242</v>
      </c>
      <c r="B109" s="19">
        <v>16</v>
      </c>
      <c r="C109" s="15" t="s">
        <v>208</v>
      </c>
      <c r="D109" s="15" t="s">
        <v>14</v>
      </c>
      <c r="E109" s="28">
        <v>0</v>
      </c>
      <c r="F109" s="28">
        <v>0</v>
      </c>
      <c r="G109" s="9">
        <f t="shared" si="8"/>
        <v>0</v>
      </c>
      <c r="H109" s="28">
        <v>0</v>
      </c>
      <c r="I109" s="28">
        <v>0</v>
      </c>
      <c r="J109" s="9">
        <f t="shared" si="9"/>
        <v>0</v>
      </c>
      <c r="K109" s="9">
        <f t="shared" si="10"/>
        <v>0</v>
      </c>
    </row>
    <row r="110" spans="1:11" s="1" customFormat="1" ht="10.5" customHeight="1" outlineLevel="4">
      <c r="A110" s="6">
        <v>243</v>
      </c>
      <c r="B110" s="19">
        <v>17</v>
      </c>
      <c r="C110" s="15" t="s">
        <v>209</v>
      </c>
      <c r="D110" s="15" t="s">
        <v>14</v>
      </c>
      <c r="E110" s="28">
        <v>0</v>
      </c>
      <c r="F110" s="28">
        <v>9.4</v>
      </c>
      <c r="G110" s="9">
        <f t="shared" si="8"/>
        <v>9.4</v>
      </c>
      <c r="H110" s="28">
        <v>0</v>
      </c>
      <c r="I110" s="28">
        <v>3.6</v>
      </c>
      <c r="J110" s="9">
        <f t="shared" si="9"/>
        <v>3.6</v>
      </c>
      <c r="K110" s="9">
        <f t="shared" si="10"/>
        <v>13</v>
      </c>
    </row>
    <row r="111" spans="1:11" s="1" customFormat="1" ht="42" customHeight="1" outlineLevel="4">
      <c r="A111" s="6">
        <v>244</v>
      </c>
      <c r="B111" s="19">
        <v>18</v>
      </c>
      <c r="C111" s="15" t="s">
        <v>210</v>
      </c>
      <c r="D111" s="15" t="s">
        <v>14</v>
      </c>
      <c r="E111" s="28">
        <v>0</v>
      </c>
      <c r="F111" s="28">
        <v>0</v>
      </c>
      <c r="G111" s="9">
        <f t="shared" si="8"/>
        <v>0</v>
      </c>
      <c r="H111" s="28">
        <v>0</v>
      </c>
      <c r="I111" s="28">
        <v>0</v>
      </c>
      <c r="J111" s="9">
        <f t="shared" si="9"/>
        <v>0</v>
      </c>
      <c r="K111" s="9">
        <f t="shared" si="10"/>
        <v>0</v>
      </c>
    </row>
    <row r="112" spans="1:11" s="1" customFormat="1" ht="10.5" customHeight="1" outlineLevel="4">
      <c r="A112" s="6">
        <v>245</v>
      </c>
      <c r="B112" s="19">
        <v>19</v>
      </c>
      <c r="C112" s="15" t="s">
        <v>211</v>
      </c>
      <c r="D112" s="15" t="s">
        <v>14</v>
      </c>
      <c r="E112" s="28">
        <v>0</v>
      </c>
      <c r="F112" s="28">
        <v>2.793</v>
      </c>
      <c r="G112" s="9">
        <f t="shared" si="8"/>
        <v>2.793</v>
      </c>
      <c r="H112" s="28">
        <v>0</v>
      </c>
      <c r="I112" s="28">
        <v>2.095</v>
      </c>
      <c r="J112" s="9">
        <f t="shared" si="9"/>
        <v>2.095</v>
      </c>
      <c r="K112" s="9">
        <f t="shared" si="10"/>
        <v>4.888</v>
      </c>
    </row>
    <row r="113" spans="1:11" s="1" customFormat="1" ht="10.5" customHeight="1" outlineLevel="4">
      <c r="A113" s="6">
        <v>303</v>
      </c>
      <c r="B113" s="19">
        <v>20</v>
      </c>
      <c r="C113" s="15" t="s">
        <v>212</v>
      </c>
      <c r="D113" s="15" t="s">
        <v>14</v>
      </c>
      <c r="E113" s="28">
        <v>0</v>
      </c>
      <c r="F113" s="28">
        <v>0</v>
      </c>
      <c r="G113" s="9">
        <f t="shared" si="8"/>
        <v>0</v>
      </c>
      <c r="H113" s="28">
        <v>0</v>
      </c>
      <c r="I113" s="28">
        <v>0</v>
      </c>
      <c r="J113" s="9">
        <f t="shared" si="9"/>
        <v>0</v>
      </c>
      <c r="K113" s="9">
        <f t="shared" si="10"/>
        <v>0</v>
      </c>
    </row>
    <row r="114" spans="1:11" s="1" customFormat="1" ht="51.75" customHeight="1" outlineLevel="4">
      <c r="A114" s="6">
        <v>249</v>
      </c>
      <c r="B114" s="11">
        <v>21</v>
      </c>
      <c r="C114" s="15" t="s">
        <v>213</v>
      </c>
      <c r="D114" s="15" t="s">
        <v>14</v>
      </c>
      <c r="E114" s="28">
        <v>0</v>
      </c>
      <c r="F114" s="28">
        <v>0</v>
      </c>
      <c r="G114" s="9">
        <f t="shared" si="8"/>
        <v>0</v>
      </c>
      <c r="H114" s="28">
        <v>0</v>
      </c>
      <c r="I114" s="28">
        <v>0</v>
      </c>
      <c r="J114" s="9">
        <f t="shared" si="9"/>
        <v>0</v>
      </c>
      <c r="K114" s="9">
        <f t="shared" si="10"/>
        <v>0</v>
      </c>
    </row>
    <row r="115" spans="1:11" s="1" customFormat="1" ht="10.5" customHeight="1" outlineLevel="4">
      <c r="A115" s="6">
        <v>250</v>
      </c>
      <c r="B115" s="10">
        <v>22</v>
      </c>
      <c r="C115" s="7" t="s">
        <v>214</v>
      </c>
      <c r="D115" s="7" t="s">
        <v>14</v>
      </c>
      <c r="E115" s="8">
        <f>(E116*1)+(E117*1)</f>
        <v>0</v>
      </c>
      <c r="F115" s="8">
        <f>(F116*1)+(F117*1)</f>
        <v>0</v>
      </c>
      <c r="G115" s="9">
        <f t="shared" si="8"/>
        <v>0</v>
      </c>
      <c r="H115" s="8">
        <f>(H116*1)+(H117*1)</f>
        <v>0</v>
      </c>
      <c r="I115" s="8">
        <f>(I116*1)+(I117*1)</f>
        <v>0</v>
      </c>
      <c r="J115" s="9">
        <f t="shared" si="9"/>
        <v>0</v>
      </c>
      <c r="K115" s="9">
        <f t="shared" si="10"/>
        <v>0</v>
      </c>
    </row>
    <row r="116" spans="1:11" s="1" customFormat="1" ht="21.75" customHeight="1" outlineLevel="5">
      <c r="A116" s="6">
        <v>251</v>
      </c>
      <c r="B116" s="13" t="s">
        <v>215</v>
      </c>
      <c r="C116" s="15" t="s">
        <v>216</v>
      </c>
      <c r="D116" s="15" t="s">
        <v>14</v>
      </c>
      <c r="E116" s="28">
        <v>0</v>
      </c>
      <c r="F116" s="28">
        <v>0</v>
      </c>
      <c r="G116" s="9">
        <f t="shared" si="8"/>
        <v>0</v>
      </c>
      <c r="H116" s="28">
        <v>0</v>
      </c>
      <c r="I116" s="28">
        <v>0</v>
      </c>
      <c r="J116" s="9">
        <f t="shared" si="9"/>
        <v>0</v>
      </c>
      <c r="K116" s="9">
        <f t="shared" si="10"/>
        <v>0</v>
      </c>
    </row>
    <row r="117" spans="1:11" s="1" customFormat="1" ht="21.75" customHeight="1" outlineLevel="5">
      <c r="A117" s="6">
        <v>252</v>
      </c>
      <c r="B117" s="17" t="s">
        <v>217</v>
      </c>
      <c r="C117" s="15" t="s">
        <v>218</v>
      </c>
      <c r="D117" s="15" t="s">
        <v>14</v>
      </c>
      <c r="E117" s="28">
        <v>0</v>
      </c>
      <c r="F117" s="28">
        <v>0</v>
      </c>
      <c r="G117" s="9">
        <f t="shared" si="8"/>
        <v>0</v>
      </c>
      <c r="H117" s="28">
        <v>0</v>
      </c>
      <c r="I117" s="28">
        <v>0</v>
      </c>
      <c r="J117" s="9">
        <f t="shared" si="9"/>
        <v>0</v>
      </c>
      <c r="K117" s="9">
        <f t="shared" si="10"/>
        <v>0</v>
      </c>
    </row>
    <row r="118" spans="1:11" s="1" customFormat="1" ht="10.5" customHeight="1" outlineLevel="4">
      <c r="A118" s="6">
        <v>253</v>
      </c>
      <c r="B118" s="11">
        <v>23</v>
      </c>
      <c r="C118" s="15" t="s">
        <v>219</v>
      </c>
      <c r="D118" s="15" t="s">
        <v>14</v>
      </c>
      <c r="E118" s="28">
        <v>0</v>
      </c>
      <c r="F118" s="28">
        <v>0</v>
      </c>
      <c r="G118" s="9">
        <f t="shared" si="8"/>
        <v>0</v>
      </c>
      <c r="H118" s="28">
        <v>0</v>
      </c>
      <c r="I118" s="28">
        <v>0</v>
      </c>
      <c r="J118" s="9">
        <f t="shared" si="9"/>
        <v>0</v>
      </c>
      <c r="K118" s="9">
        <f t="shared" si="10"/>
        <v>0</v>
      </c>
    </row>
    <row r="119" spans="1:11" s="1" customFormat="1" ht="31.5" customHeight="1" outlineLevel="4">
      <c r="A119" s="6">
        <v>258</v>
      </c>
      <c r="B119" s="10">
        <v>25</v>
      </c>
      <c r="C119" s="7" t="s">
        <v>220</v>
      </c>
      <c r="D119" s="7" t="s">
        <v>14</v>
      </c>
      <c r="E119" s="8">
        <f>(E120*1)+(E121*1)+(E122*1)+(E123*1)</f>
        <v>0</v>
      </c>
      <c r="F119" s="8">
        <f>(F120*1)+(F121*1)+(F122*1)+(F123*1)</f>
        <v>88.643</v>
      </c>
      <c r="G119" s="9">
        <f t="shared" si="8"/>
        <v>88.643</v>
      </c>
      <c r="H119" s="8">
        <f>(H120*1)+(H121*1)+(H122*1)+(H123*1)</f>
        <v>0</v>
      </c>
      <c r="I119" s="8">
        <f>(I120*1)+(I121*1)+(I122*1)+(I123*1)</f>
        <v>77.695</v>
      </c>
      <c r="J119" s="9">
        <f t="shared" si="9"/>
        <v>77.695</v>
      </c>
      <c r="K119" s="9">
        <f t="shared" si="10"/>
        <v>166.338</v>
      </c>
    </row>
    <row r="120" spans="1:11" s="1" customFormat="1" ht="90.75" customHeight="1" outlineLevel="5">
      <c r="A120" s="6">
        <v>259</v>
      </c>
      <c r="B120" s="13" t="s">
        <v>221</v>
      </c>
      <c r="C120" s="15" t="s">
        <v>222</v>
      </c>
      <c r="D120" s="15" t="s">
        <v>14</v>
      </c>
      <c r="E120" s="28">
        <v>0</v>
      </c>
      <c r="F120" s="28">
        <v>0</v>
      </c>
      <c r="G120" s="9">
        <f t="shared" si="8"/>
        <v>0</v>
      </c>
      <c r="H120" s="28">
        <v>0</v>
      </c>
      <c r="I120" s="28">
        <v>0</v>
      </c>
      <c r="J120" s="9">
        <f t="shared" si="9"/>
        <v>0</v>
      </c>
      <c r="K120" s="9">
        <f t="shared" si="10"/>
        <v>0</v>
      </c>
    </row>
    <row r="121" spans="1:11" s="1" customFormat="1" ht="21.75" customHeight="1" outlineLevel="5">
      <c r="A121" s="6">
        <v>260</v>
      </c>
      <c r="B121" s="13" t="s">
        <v>223</v>
      </c>
      <c r="C121" s="15" t="s">
        <v>224</v>
      </c>
      <c r="D121" s="15" t="s">
        <v>14</v>
      </c>
      <c r="E121" s="28">
        <v>0</v>
      </c>
      <c r="F121" s="28">
        <v>10.05</v>
      </c>
      <c r="G121" s="9">
        <f t="shared" si="8"/>
        <v>10.05</v>
      </c>
      <c r="H121" s="28">
        <v>0</v>
      </c>
      <c r="I121" s="28">
        <v>0</v>
      </c>
      <c r="J121" s="9">
        <f t="shared" si="9"/>
        <v>0</v>
      </c>
      <c r="K121" s="9">
        <f t="shared" si="10"/>
        <v>10.05</v>
      </c>
    </row>
    <row r="122" spans="1:11" s="1" customFormat="1" ht="10.5" customHeight="1" outlineLevel="5">
      <c r="A122" s="6">
        <v>261</v>
      </c>
      <c r="B122" s="13" t="s">
        <v>225</v>
      </c>
      <c r="C122" s="15" t="s">
        <v>226</v>
      </c>
      <c r="D122" s="15" t="s">
        <v>14</v>
      </c>
      <c r="E122" s="28">
        <v>0</v>
      </c>
      <c r="F122" s="28">
        <v>75</v>
      </c>
      <c r="G122" s="9">
        <f t="shared" si="8"/>
        <v>75</v>
      </c>
      <c r="H122" s="28">
        <v>0</v>
      </c>
      <c r="I122" s="28">
        <v>75</v>
      </c>
      <c r="J122" s="9">
        <f t="shared" si="9"/>
        <v>75</v>
      </c>
      <c r="K122" s="9">
        <f t="shared" si="10"/>
        <v>150</v>
      </c>
    </row>
    <row r="123" spans="1:11" s="1" customFormat="1" ht="10.5" customHeight="1" outlineLevel="5">
      <c r="A123" s="6">
        <v>262</v>
      </c>
      <c r="B123" s="7" t="s">
        <v>227</v>
      </c>
      <c r="C123" s="7" t="s">
        <v>228</v>
      </c>
      <c r="D123" s="7" t="s">
        <v>14</v>
      </c>
      <c r="E123" s="8">
        <f>(E124*1)+(E125*1)+(E126*1)+(E127*1)+(E128*1)</f>
        <v>0</v>
      </c>
      <c r="F123" s="8">
        <f>(F124*1)+(F125*1)+(F126*1)+(F127*1)+(F128*1)</f>
        <v>3.593</v>
      </c>
      <c r="G123" s="9">
        <f aca="true" t="shared" si="11" ref="G123:G154">(E123*1)+(F123*1)</f>
        <v>3.593</v>
      </c>
      <c r="H123" s="8">
        <f>(H124*1)+(H125*1)+(H126*1)+(H127*1)+(H128*1)</f>
        <v>0</v>
      </c>
      <c r="I123" s="8">
        <f>(I124*1)+(I125*1)+(I126*1)+(I127*1)+(I128*1)</f>
        <v>2.6950000000000003</v>
      </c>
      <c r="J123" s="9">
        <f aca="true" t="shared" si="12" ref="J123:J153">(H123*1)+(I123*1)</f>
        <v>2.6950000000000003</v>
      </c>
      <c r="K123" s="9">
        <f aca="true" t="shared" si="13" ref="K123:K154">(G123*1)+(J123*1)</f>
        <v>6.288</v>
      </c>
    </row>
    <row r="124" spans="1:11" s="1" customFormat="1" ht="10.5" customHeight="1" outlineLevel="6">
      <c r="A124" s="6">
        <v>267</v>
      </c>
      <c r="B124" s="13" t="s">
        <v>229</v>
      </c>
      <c r="C124" s="15" t="s">
        <v>230</v>
      </c>
      <c r="D124" s="15" t="s">
        <v>14</v>
      </c>
      <c r="E124" s="28">
        <v>0</v>
      </c>
      <c r="F124" s="28">
        <v>0</v>
      </c>
      <c r="G124" s="9">
        <f t="shared" si="11"/>
        <v>0</v>
      </c>
      <c r="H124" s="28">
        <v>0</v>
      </c>
      <c r="I124" s="28">
        <v>0</v>
      </c>
      <c r="J124" s="9">
        <f t="shared" si="12"/>
        <v>0</v>
      </c>
      <c r="K124" s="9">
        <f t="shared" si="13"/>
        <v>0</v>
      </c>
    </row>
    <row r="125" spans="1:11" s="1" customFormat="1" ht="21.75" customHeight="1" outlineLevel="6">
      <c r="A125" s="6">
        <v>263</v>
      </c>
      <c r="B125" s="13" t="s">
        <v>231</v>
      </c>
      <c r="C125" s="15" t="s">
        <v>232</v>
      </c>
      <c r="D125" s="15" t="s">
        <v>14</v>
      </c>
      <c r="E125" s="28">
        <v>0</v>
      </c>
      <c r="F125" s="28">
        <v>2.214</v>
      </c>
      <c r="G125" s="9">
        <f t="shared" si="11"/>
        <v>2.214</v>
      </c>
      <c r="H125" s="28">
        <v>0</v>
      </c>
      <c r="I125" s="28">
        <v>1.661</v>
      </c>
      <c r="J125" s="9">
        <f t="shared" si="12"/>
        <v>1.661</v>
      </c>
      <c r="K125" s="9">
        <f t="shared" si="13"/>
        <v>3.875</v>
      </c>
    </row>
    <row r="126" spans="1:11" s="1" customFormat="1" ht="10.5" customHeight="1" outlineLevel="6">
      <c r="A126" s="6">
        <v>264</v>
      </c>
      <c r="B126" s="13" t="s">
        <v>233</v>
      </c>
      <c r="C126" s="15" t="s">
        <v>234</v>
      </c>
      <c r="D126" s="15" t="s">
        <v>14</v>
      </c>
      <c r="E126" s="28">
        <v>0</v>
      </c>
      <c r="F126" s="28">
        <v>1.225</v>
      </c>
      <c r="G126" s="9">
        <f t="shared" si="11"/>
        <v>1.225</v>
      </c>
      <c r="H126" s="28">
        <v>0</v>
      </c>
      <c r="I126" s="28">
        <v>0.919</v>
      </c>
      <c r="J126" s="9">
        <f t="shared" si="12"/>
        <v>0.919</v>
      </c>
      <c r="K126" s="9">
        <f t="shared" si="13"/>
        <v>2.144</v>
      </c>
    </row>
    <row r="127" spans="1:11" s="1" customFormat="1" ht="10.5" customHeight="1" outlineLevel="6">
      <c r="A127" s="6">
        <v>265</v>
      </c>
      <c r="B127" s="13" t="s">
        <v>235</v>
      </c>
      <c r="C127" s="15" t="s">
        <v>236</v>
      </c>
      <c r="D127" s="15" t="s">
        <v>14</v>
      </c>
      <c r="E127" s="28">
        <v>0</v>
      </c>
      <c r="F127" s="28">
        <v>0.154</v>
      </c>
      <c r="G127" s="9">
        <f t="shared" si="11"/>
        <v>0.154</v>
      </c>
      <c r="H127" s="28">
        <v>0</v>
      </c>
      <c r="I127" s="28">
        <v>0.115</v>
      </c>
      <c r="J127" s="9">
        <f t="shared" si="12"/>
        <v>0.115</v>
      </c>
      <c r="K127" s="9">
        <f t="shared" si="13"/>
        <v>0.269</v>
      </c>
    </row>
    <row r="128" spans="1:11" s="1" customFormat="1" ht="10.5" customHeight="1" outlineLevel="6">
      <c r="A128" s="6">
        <v>266</v>
      </c>
      <c r="B128" s="13" t="s">
        <v>237</v>
      </c>
      <c r="C128" s="15" t="s">
        <v>238</v>
      </c>
      <c r="D128" s="15" t="s">
        <v>14</v>
      </c>
      <c r="E128" s="28">
        <v>0</v>
      </c>
      <c r="F128" s="28">
        <v>0</v>
      </c>
      <c r="G128" s="9">
        <f t="shared" si="11"/>
        <v>0</v>
      </c>
      <c r="H128" s="28">
        <v>0</v>
      </c>
      <c r="I128" s="28">
        <v>0</v>
      </c>
      <c r="J128" s="9">
        <f t="shared" si="12"/>
        <v>0</v>
      </c>
      <c r="K128" s="9">
        <f t="shared" si="13"/>
        <v>0</v>
      </c>
    </row>
    <row r="129" spans="1:11" s="1" customFormat="1" ht="21.75" customHeight="1" outlineLevel="4">
      <c r="A129" s="6">
        <v>268</v>
      </c>
      <c r="B129" s="11">
        <v>26</v>
      </c>
      <c r="C129" s="15" t="s">
        <v>239</v>
      </c>
      <c r="D129" s="15" t="s">
        <v>14</v>
      </c>
      <c r="E129" s="28">
        <v>0</v>
      </c>
      <c r="F129" s="28">
        <v>0</v>
      </c>
      <c r="G129" s="9">
        <f t="shared" si="11"/>
        <v>0</v>
      </c>
      <c r="H129" s="28">
        <v>0</v>
      </c>
      <c r="I129" s="28">
        <v>0</v>
      </c>
      <c r="J129" s="9">
        <f t="shared" si="12"/>
        <v>0</v>
      </c>
      <c r="K129" s="9">
        <f t="shared" si="13"/>
        <v>0</v>
      </c>
    </row>
    <row r="130" spans="1:11" s="1" customFormat="1" ht="21.75" customHeight="1" outlineLevel="4">
      <c r="A130" s="6">
        <v>269</v>
      </c>
      <c r="B130" s="11">
        <v>27</v>
      </c>
      <c r="C130" s="7" t="s">
        <v>240</v>
      </c>
      <c r="D130" s="7" t="s">
        <v>14</v>
      </c>
      <c r="E130" s="8">
        <f>(E131*1)+(E132*1)</f>
        <v>0</v>
      </c>
      <c r="F130" s="8">
        <f>(F131*1)+(F132*1)</f>
        <v>530.106</v>
      </c>
      <c r="G130" s="9">
        <f t="shared" si="11"/>
        <v>530.106</v>
      </c>
      <c r="H130" s="8">
        <f>(H131*1)+(H132*1)</f>
        <v>0</v>
      </c>
      <c r="I130" s="8">
        <f>(I131*1)+(I132*1)</f>
        <v>530.107</v>
      </c>
      <c r="J130" s="9">
        <f t="shared" si="12"/>
        <v>530.107</v>
      </c>
      <c r="K130" s="9">
        <f t="shared" si="13"/>
        <v>1060.213</v>
      </c>
    </row>
    <row r="131" spans="1:11" s="1" customFormat="1" ht="31.5" customHeight="1" outlineLevel="5">
      <c r="A131" s="6">
        <v>271</v>
      </c>
      <c r="B131" s="15" t="s">
        <v>241</v>
      </c>
      <c r="C131" s="15" t="s">
        <v>242</v>
      </c>
      <c r="D131" s="15" t="s">
        <v>14</v>
      </c>
      <c r="E131" s="28">
        <v>0</v>
      </c>
      <c r="F131" s="28">
        <v>0</v>
      </c>
      <c r="G131" s="9">
        <f t="shared" si="11"/>
        <v>0</v>
      </c>
      <c r="H131" s="28">
        <v>0</v>
      </c>
      <c r="I131" s="28">
        <v>0</v>
      </c>
      <c r="J131" s="9">
        <f t="shared" si="12"/>
        <v>0</v>
      </c>
      <c r="K131" s="9">
        <f t="shared" si="13"/>
        <v>0</v>
      </c>
    </row>
    <row r="132" spans="1:11" s="1" customFormat="1" ht="31.5" customHeight="1" outlineLevel="5">
      <c r="A132" s="6">
        <v>270</v>
      </c>
      <c r="B132" s="15" t="s">
        <v>243</v>
      </c>
      <c r="C132" s="15" t="s">
        <v>244</v>
      </c>
      <c r="D132" s="15" t="s">
        <v>14</v>
      </c>
      <c r="E132" s="28">
        <v>0</v>
      </c>
      <c r="F132" s="28">
        <v>530.106</v>
      </c>
      <c r="G132" s="9">
        <f t="shared" si="11"/>
        <v>530.106</v>
      </c>
      <c r="H132" s="28">
        <v>0</v>
      </c>
      <c r="I132" s="28">
        <v>530.107</v>
      </c>
      <c r="J132" s="9">
        <f t="shared" si="12"/>
        <v>530.107</v>
      </c>
      <c r="K132" s="9">
        <f t="shared" si="13"/>
        <v>1060.213</v>
      </c>
    </row>
    <row r="133" spans="1:11" s="1" customFormat="1" ht="42" customHeight="1" outlineLevel="4">
      <c r="A133" s="6">
        <v>272</v>
      </c>
      <c r="B133" s="11">
        <v>28</v>
      </c>
      <c r="C133" s="15" t="s">
        <v>245</v>
      </c>
      <c r="D133" s="15" t="s">
        <v>14</v>
      </c>
      <c r="E133" s="28">
        <v>0</v>
      </c>
      <c r="F133" s="28">
        <v>0.643</v>
      </c>
      <c r="G133" s="9">
        <f t="shared" si="11"/>
        <v>0.643</v>
      </c>
      <c r="H133" s="28">
        <v>0</v>
      </c>
      <c r="I133" s="28">
        <v>0.483</v>
      </c>
      <c r="J133" s="9">
        <f t="shared" si="12"/>
        <v>0.483</v>
      </c>
      <c r="K133" s="9">
        <f t="shared" si="13"/>
        <v>1.126</v>
      </c>
    </row>
    <row r="134" spans="1:11" s="1" customFormat="1" ht="21.75" customHeight="1" outlineLevel="4">
      <c r="A134" s="6">
        <v>273</v>
      </c>
      <c r="B134" s="11">
        <v>29</v>
      </c>
      <c r="C134" s="15" t="s">
        <v>246</v>
      </c>
      <c r="D134" s="15" t="s">
        <v>14</v>
      </c>
      <c r="E134" s="28">
        <v>0</v>
      </c>
      <c r="F134" s="28">
        <v>0</v>
      </c>
      <c r="G134" s="9">
        <f t="shared" si="11"/>
        <v>0</v>
      </c>
      <c r="H134" s="28">
        <v>0</v>
      </c>
      <c r="I134" s="28">
        <v>0</v>
      </c>
      <c r="J134" s="9">
        <f t="shared" si="12"/>
        <v>0</v>
      </c>
      <c r="K134" s="9">
        <f t="shared" si="13"/>
        <v>0</v>
      </c>
    </row>
    <row r="135" spans="1:11" s="1" customFormat="1" ht="21.75" customHeight="1" outlineLevel="4">
      <c r="A135" s="6">
        <v>13</v>
      </c>
      <c r="B135" s="11">
        <v>32</v>
      </c>
      <c r="C135" s="15" t="s">
        <v>247</v>
      </c>
      <c r="D135" s="15" t="s">
        <v>14</v>
      </c>
      <c r="E135" s="28">
        <v>0</v>
      </c>
      <c r="F135" s="28">
        <v>0</v>
      </c>
      <c r="G135" s="9">
        <f t="shared" si="11"/>
        <v>0</v>
      </c>
      <c r="H135" s="28">
        <v>0</v>
      </c>
      <c r="I135" s="28">
        <v>0</v>
      </c>
      <c r="J135" s="9">
        <f t="shared" si="12"/>
        <v>0</v>
      </c>
      <c r="K135" s="9">
        <f t="shared" si="13"/>
        <v>0</v>
      </c>
    </row>
    <row r="136" spans="1:11" s="1" customFormat="1" ht="31.5" customHeight="1" outlineLevel="4">
      <c r="A136" s="6">
        <v>16</v>
      </c>
      <c r="B136" s="20">
        <v>33</v>
      </c>
      <c r="C136" s="15" t="s">
        <v>248</v>
      </c>
      <c r="D136" s="15" t="s">
        <v>14</v>
      </c>
      <c r="E136" s="28">
        <v>0</v>
      </c>
      <c r="F136" s="28">
        <v>0</v>
      </c>
      <c r="G136" s="9">
        <f t="shared" si="11"/>
        <v>0</v>
      </c>
      <c r="H136" s="28">
        <v>0</v>
      </c>
      <c r="I136" s="28">
        <v>0</v>
      </c>
      <c r="J136" s="9">
        <f t="shared" si="12"/>
        <v>0</v>
      </c>
      <c r="K136" s="9">
        <f t="shared" si="13"/>
        <v>0</v>
      </c>
    </row>
    <row r="137" spans="1:11" s="1" customFormat="1" ht="10.5" customHeight="1" outlineLevel="2" collapsed="1">
      <c r="A137" s="6">
        <v>20</v>
      </c>
      <c r="B137" s="21">
        <v>35</v>
      </c>
      <c r="C137" s="7" t="s">
        <v>249</v>
      </c>
      <c r="D137" s="7" t="s">
        <v>14</v>
      </c>
      <c r="E137" s="8">
        <f>(E138*1)+(E140*1)+(E142*0)</f>
        <v>0</v>
      </c>
      <c r="F137" s="8">
        <f>(F138*1)+(F140*1)+(F142*0)</f>
        <v>0</v>
      </c>
      <c r="G137" s="9">
        <f>G6-G7</f>
        <v>-146.19492611207897</v>
      </c>
      <c r="H137" s="8">
        <f>(H138*1)+(H140*1)+(H142*0)</f>
        <v>0</v>
      </c>
      <c r="I137" s="8">
        <f>(I138*1)+(I140*1)+(I142*0)</f>
        <v>0</v>
      </c>
      <c r="J137" s="9">
        <f>J6-J7</f>
        <v>-384.3106495999982</v>
      </c>
      <c r="K137" s="9">
        <f t="shared" si="13"/>
        <v>-530.5055757120772</v>
      </c>
    </row>
    <row r="138" spans="1:11" s="1" customFormat="1" ht="21.75" customHeight="1" hidden="1" outlineLevel="3">
      <c r="A138" s="6">
        <v>330</v>
      </c>
      <c r="B138" s="7"/>
      <c r="C138" s="7" t="s">
        <v>250</v>
      </c>
      <c r="D138" s="7"/>
      <c r="E138" s="8">
        <f>(E139*1)</f>
        <v>0</v>
      </c>
      <c r="F138" s="8">
        <f>(F139*1)</f>
        <v>0</v>
      </c>
      <c r="G138" s="9">
        <f t="shared" si="11"/>
        <v>0</v>
      </c>
      <c r="H138" s="8">
        <f>(H139*1)</f>
        <v>0</v>
      </c>
      <c r="I138" s="8">
        <f>(I139*1)</f>
        <v>0</v>
      </c>
      <c r="J138" s="9">
        <f t="shared" si="12"/>
        <v>0</v>
      </c>
      <c r="K138" s="9">
        <f t="shared" si="13"/>
        <v>0</v>
      </c>
    </row>
    <row r="139" spans="1:11" s="1" customFormat="1" ht="10.5" customHeight="1" hidden="1" outlineLevel="3">
      <c r="A139" s="6">
        <v>22</v>
      </c>
      <c r="B139" s="12" t="s">
        <v>251</v>
      </c>
      <c r="C139" s="12" t="s">
        <v>252</v>
      </c>
      <c r="D139" s="12" t="s">
        <v>14</v>
      </c>
      <c r="E139" s="27">
        <v>0</v>
      </c>
      <c r="F139" s="27">
        <v>0</v>
      </c>
      <c r="G139" s="9">
        <f t="shared" si="11"/>
        <v>0</v>
      </c>
      <c r="H139" s="27">
        <v>0</v>
      </c>
      <c r="I139" s="27">
        <v>0</v>
      </c>
      <c r="J139" s="9">
        <f t="shared" si="12"/>
        <v>0</v>
      </c>
      <c r="K139" s="9">
        <f t="shared" si="13"/>
        <v>0</v>
      </c>
    </row>
    <row r="140" spans="1:11" s="1" customFormat="1" ht="10.5" customHeight="1" hidden="1" outlineLevel="3">
      <c r="A140" s="6">
        <v>331</v>
      </c>
      <c r="B140" s="7"/>
      <c r="C140" s="7" t="s">
        <v>253</v>
      </c>
      <c r="D140" s="7"/>
      <c r="E140" s="8">
        <f>(E141*1)</f>
        <v>0</v>
      </c>
      <c r="F140" s="8">
        <f>(F141*1)</f>
        <v>0</v>
      </c>
      <c r="G140" s="9">
        <f t="shared" si="11"/>
        <v>0</v>
      </c>
      <c r="H140" s="8">
        <f>(H141*1)</f>
        <v>0</v>
      </c>
      <c r="I140" s="8">
        <f>(I141*1)</f>
        <v>0</v>
      </c>
      <c r="J140" s="9">
        <f t="shared" si="12"/>
        <v>0</v>
      </c>
      <c r="K140" s="9">
        <f t="shared" si="13"/>
        <v>0</v>
      </c>
    </row>
    <row r="141" spans="1:11" s="1" customFormat="1" ht="21.75" customHeight="1" hidden="1" outlineLevel="3">
      <c r="A141" s="6">
        <v>24</v>
      </c>
      <c r="B141" s="12" t="s">
        <v>254</v>
      </c>
      <c r="C141" s="12" t="s">
        <v>255</v>
      </c>
      <c r="D141" s="12" t="s">
        <v>14</v>
      </c>
      <c r="E141" s="27">
        <v>0</v>
      </c>
      <c r="F141" s="27">
        <v>0</v>
      </c>
      <c r="G141" s="9">
        <f t="shared" si="11"/>
        <v>0</v>
      </c>
      <c r="H141" s="27">
        <v>0</v>
      </c>
      <c r="I141" s="27">
        <v>0</v>
      </c>
      <c r="J141" s="9">
        <f t="shared" si="12"/>
        <v>0</v>
      </c>
      <c r="K141" s="9">
        <f t="shared" si="13"/>
        <v>0</v>
      </c>
    </row>
    <row r="142" spans="1:11" s="1" customFormat="1" ht="10.5" customHeight="1" outlineLevel="3">
      <c r="A142" s="6">
        <v>339</v>
      </c>
      <c r="B142" s="7"/>
      <c r="C142" s="7" t="s">
        <v>256</v>
      </c>
      <c r="D142" s="7" t="s">
        <v>11</v>
      </c>
      <c r="E142" s="8">
        <f>(E143*1)+(E144*1)+(E145*1)</f>
        <v>0</v>
      </c>
      <c r="F142" s="8">
        <f>(F143*1)+(F144*1)+(F145*1)</f>
        <v>0</v>
      </c>
      <c r="G142" s="9">
        <f t="shared" si="11"/>
        <v>0</v>
      </c>
      <c r="H142" s="8">
        <f>(H143*1)+(H144*1)+(H145*1)</f>
        <v>0</v>
      </c>
      <c r="I142" s="8">
        <f>(I143*1)+(I144*1)+(I145*1)</f>
        <v>0</v>
      </c>
      <c r="J142" s="9">
        <f t="shared" si="12"/>
        <v>0</v>
      </c>
      <c r="K142" s="9">
        <f t="shared" si="13"/>
        <v>0</v>
      </c>
    </row>
    <row r="143" spans="1:11" s="1" customFormat="1" ht="31.5" customHeight="1" outlineLevel="4">
      <c r="A143" s="6">
        <v>27</v>
      </c>
      <c r="B143" s="15" t="s">
        <v>257</v>
      </c>
      <c r="C143" s="15" t="s">
        <v>258</v>
      </c>
      <c r="D143" s="15" t="s">
        <v>14</v>
      </c>
      <c r="E143" s="28">
        <v>0</v>
      </c>
      <c r="F143" s="28">
        <v>0</v>
      </c>
      <c r="G143" s="9">
        <f t="shared" si="11"/>
        <v>0</v>
      </c>
      <c r="H143" s="28">
        <v>0</v>
      </c>
      <c r="I143" s="28">
        <v>0</v>
      </c>
      <c r="J143" s="9">
        <f t="shared" si="12"/>
        <v>0</v>
      </c>
      <c r="K143" s="9">
        <f t="shared" si="13"/>
        <v>0</v>
      </c>
    </row>
    <row r="144" spans="1:11" s="1" customFormat="1" ht="10.5" customHeight="1" outlineLevel="4">
      <c r="A144" s="6">
        <v>28</v>
      </c>
      <c r="B144" s="15" t="s">
        <v>259</v>
      </c>
      <c r="C144" s="15" t="s">
        <v>260</v>
      </c>
      <c r="D144" s="15" t="s">
        <v>14</v>
      </c>
      <c r="E144" s="28">
        <v>0</v>
      </c>
      <c r="F144" s="28">
        <v>0</v>
      </c>
      <c r="G144" s="9">
        <f t="shared" si="11"/>
        <v>0</v>
      </c>
      <c r="H144" s="28">
        <v>0</v>
      </c>
      <c r="I144" s="28">
        <v>0</v>
      </c>
      <c r="J144" s="9">
        <f t="shared" si="12"/>
        <v>0</v>
      </c>
      <c r="K144" s="9">
        <f t="shared" si="13"/>
        <v>0</v>
      </c>
    </row>
    <row r="145" spans="1:11" s="1" customFormat="1" ht="21.75" customHeight="1" outlineLevel="4">
      <c r="A145" s="6">
        <v>300</v>
      </c>
      <c r="B145" s="15" t="s">
        <v>261</v>
      </c>
      <c r="C145" s="15" t="s">
        <v>262</v>
      </c>
      <c r="D145" s="15" t="s">
        <v>14</v>
      </c>
      <c r="E145" s="28">
        <v>0</v>
      </c>
      <c r="F145" s="28">
        <v>0</v>
      </c>
      <c r="G145" s="9">
        <f t="shared" si="11"/>
        <v>0</v>
      </c>
      <c r="H145" s="28">
        <v>0</v>
      </c>
      <c r="I145" s="28">
        <v>0</v>
      </c>
      <c r="J145" s="9">
        <f t="shared" si="12"/>
        <v>0</v>
      </c>
      <c r="K145" s="9">
        <f t="shared" si="13"/>
        <v>0</v>
      </c>
    </row>
    <row r="146" spans="1:11" s="1" customFormat="1" ht="10.5" customHeight="1" outlineLevel="1" collapsed="1">
      <c r="A146" s="6">
        <v>283</v>
      </c>
      <c r="B146" s="10">
        <v>36</v>
      </c>
      <c r="C146" s="7" t="s">
        <v>263</v>
      </c>
      <c r="D146" s="7"/>
      <c r="E146" s="8">
        <f>(E147*0)+(E148*0)+(E149*1)+(E150*1)+(E151*1)+(E152*1)+(E153*1)+(E154*1)</f>
        <v>30.63</v>
      </c>
      <c r="F146" s="8">
        <f>(F147*0)+(F148*0)+(F149*1)+(F150*1)+(F151*1)+(F152*1)+(F153*1)+(F154*1)</f>
        <v>0</v>
      </c>
      <c r="G146" s="9">
        <f t="shared" si="11"/>
        <v>30.63</v>
      </c>
      <c r="H146" s="8">
        <f>(H147*0)+(H148*0)+(H149*1)+(H150*1)+(H151*1)+(H152*1)+(H153*1)+(H154*1)</f>
        <v>30.63</v>
      </c>
      <c r="I146" s="8">
        <f>(I147*0)+(I148*0)+(I149*1)+(I150*1)+(I151*1)+(I152*1)+(I153*1)+(I154*1)</f>
        <v>0</v>
      </c>
      <c r="J146" s="9">
        <f t="shared" si="12"/>
        <v>30.63</v>
      </c>
      <c r="K146" s="9">
        <f t="shared" si="13"/>
        <v>61.26</v>
      </c>
    </row>
    <row r="147" spans="1:11" s="1" customFormat="1" ht="10.5" customHeight="1" hidden="1" outlineLevel="2">
      <c r="A147" s="6">
        <v>21</v>
      </c>
      <c r="B147" s="15" t="s">
        <v>264</v>
      </c>
      <c r="C147" s="15" t="s">
        <v>265</v>
      </c>
      <c r="D147" s="15" t="s">
        <v>266</v>
      </c>
      <c r="E147" s="28">
        <v>0</v>
      </c>
      <c r="F147" s="28">
        <v>0</v>
      </c>
      <c r="G147" s="9">
        <f t="shared" si="11"/>
        <v>0</v>
      </c>
      <c r="H147" s="28">
        <v>0</v>
      </c>
      <c r="I147" s="28">
        <v>0</v>
      </c>
      <c r="J147" s="9">
        <f t="shared" si="12"/>
        <v>0</v>
      </c>
      <c r="K147" s="9">
        <f t="shared" si="13"/>
        <v>0</v>
      </c>
    </row>
    <row r="148" spans="1:11" s="1" customFormat="1" ht="21.75" customHeight="1" hidden="1" outlineLevel="2">
      <c r="A148" s="6">
        <v>23</v>
      </c>
      <c r="B148" s="15" t="s">
        <v>267</v>
      </c>
      <c r="C148" s="15" t="s">
        <v>268</v>
      </c>
      <c r="D148" s="15" t="s">
        <v>266</v>
      </c>
      <c r="E148" s="28">
        <v>0</v>
      </c>
      <c r="F148" s="28">
        <v>0</v>
      </c>
      <c r="G148" s="9">
        <f t="shared" si="11"/>
        <v>0</v>
      </c>
      <c r="H148" s="28">
        <v>0</v>
      </c>
      <c r="I148" s="28">
        <v>0</v>
      </c>
      <c r="J148" s="9">
        <f t="shared" si="12"/>
        <v>0</v>
      </c>
      <c r="K148" s="9">
        <f t="shared" si="13"/>
        <v>0</v>
      </c>
    </row>
    <row r="149" spans="1:11" s="1" customFormat="1" ht="21.75" customHeight="1" hidden="1" outlineLevel="2">
      <c r="A149" s="6">
        <v>25</v>
      </c>
      <c r="B149" s="15" t="s">
        <v>269</v>
      </c>
      <c r="C149" s="15" t="s">
        <v>270</v>
      </c>
      <c r="D149" s="15" t="s">
        <v>266</v>
      </c>
      <c r="E149" s="28">
        <v>0</v>
      </c>
      <c r="F149" s="28">
        <v>0</v>
      </c>
      <c r="G149" s="9">
        <f t="shared" si="11"/>
        <v>0</v>
      </c>
      <c r="H149" s="28">
        <v>0</v>
      </c>
      <c r="I149" s="28">
        <v>0</v>
      </c>
      <c r="J149" s="9">
        <f t="shared" si="12"/>
        <v>0</v>
      </c>
      <c r="K149" s="9">
        <f t="shared" si="13"/>
        <v>0</v>
      </c>
    </row>
    <row r="150" spans="1:11" s="1" customFormat="1" ht="21.75" customHeight="1" outlineLevel="2">
      <c r="A150" s="6">
        <v>201</v>
      </c>
      <c r="B150" s="15" t="s">
        <v>271</v>
      </c>
      <c r="C150" s="15" t="s">
        <v>272</v>
      </c>
      <c r="D150" s="15" t="s">
        <v>266</v>
      </c>
      <c r="E150" s="28">
        <v>30.63</v>
      </c>
      <c r="F150" s="28"/>
      <c r="G150" s="9">
        <f t="shared" si="11"/>
        <v>30.63</v>
      </c>
      <c r="H150" s="28">
        <v>30.63</v>
      </c>
      <c r="I150" s="28">
        <v>0</v>
      </c>
      <c r="J150" s="9">
        <f t="shared" si="12"/>
        <v>30.63</v>
      </c>
      <c r="K150" s="9">
        <f t="shared" si="13"/>
        <v>61.26</v>
      </c>
    </row>
    <row r="151" spans="1:11" s="1" customFormat="1" ht="21.75" customHeight="1" hidden="1" outlineLevel="2">
      <c r="A151" s="6">
        <v>304</v>
      </c>
      <c r="B151" s="15" t="s">
        <v>273</v>
      </c>
      <c r="C151" s="15" t="s">
        <v>274</v>
      </c>
      <c r="D151" s="15" t="s">
        <v>266</v>
      </c>
      <c r="E151" s="28">
        <v>0</v>
      </c>
      <c r="F151" s="28">
        <v>0</v>
      </c>
      <c r="G151" s="9">
        <f t="shared" si="11"/>
        <v>0</v>
      </c>
      <c r="H151" s="28">
        <v>0</v>
      </c>
      <c r="I151" s="28">
        <v>0</v>
      </c>
      <c r="J151" s="9">
        <f t="shared" si="12"/>
        <v>0</v>
      </c>
      <c r="K151" s="9">
        <f t="shared" si="13"/>
        <v>0</v>
      </c>
    </row>
    <row r="152" spans="1:11" s="1" customFormat="1" ht="10.5" customHeight="1" hidden="1" outlineLevel="2">
      <c r="A152" s="6">
        <v>305</v>
      </c>
      <c r="B152" s="15" t="s">
        <v>275</v>
      </c>
      <c r="C152" s="15" t="s">
        <v>276</v>
      </c>
      <c r="D152" s="15" t="s">
        <v>266</v>
      </c>
      <c r="E152" s="28">
        <v>0</v>
      </c>
      <c r="F152" s="28">
        <v>0</v>
      </c>
      <c r="G152" s="9">
        <f t="shared" si="11"/>
        <v>0</v>
      </c>
      <c r="H152" s="28">
        <v>0</v>
      </c>
      <c r="I152" s="28">
        <v>0</v>
      </c>
      <c r="J152" s="9">
        <f t="shared" si="12"/>
        <v>0</v>
      </c>
      <c r="K152" s="9">
        <f t="shared" si="13"/>
        <v>0</v>
      </c>
    </row>
    <row r="153" spans="1:11" s="1" customFormat="1" ht="10.5" customHeight="1" hidden="1" outlineLevel="2">
      <c r="A153" s="6">
        <v>306</v>
      </c>
      <c r="B153" s="15" t="s">
        <v>277</v>
      </c>
      <c r="C153" s="15" t="s">
        <v>278</v>
      </c>
      <c r="D153" s="15" t="s">
        <v>266</v>
      </c>
      <c r="E153" s="28">
        <v>0</v>
      </c>
      <c r="F153" s="28">
        <v>0</v>
      </c>
      <c r="G153" s="9">
        <f t="shared" si="11"/>
        <v>0</v>
      </c>
      <c r="H153" s="28">
        <v>0</v>
      </c>
      <c r="I153" s="28">
        <v>0</v>
      </c>
      <c r="J153" s="9">
        <f t="shared" si="12"/>
        <v>0</v>
      </c>
      <c r="K153" s="9">
        <f t="shared" si="13"/>
        <v>0</v>
      </c>
    </row>
    <row r="154" spans="1:11" s="1" customFormat="1" ht="21.75" customHeight="1" outlineLevel="2">
      <c r="A154" s="6">
        <v>336</v>
      </c>
      <c r="B154" s="15"/>
      <c r="C154" s="15" t="s">
        <v>279</v>
      </c>
      <c r="D154" s="15" t="s">
        <v>266</v>
      </c>
      <c r="E154" s="28">
        <v>0</v>
      </c>
      <c r="F154" s="28">
        <v>0</v>
      </c>
      <c r="G154" s="9">
        <f t="shared" si="11"/>
        <v>0</v>
      </c>
      <c r="H154" s="28">
        <v>0</v>
      </c>
      <c r="I154" s="28">
        <v>0</v>
      </c>
      <c r="J154" s="9">
        <f>(H154*1)+(I154*1)</f>
        <v>0</v>
      </c>
      <c r="K154" s="9">
        <f t="shared" si="13"/>
        <v>0</v>
      </c>
    </row>
    <row r="155" spans="1:11" s="1" customFormat="1" ht="10.5" customHeight="1" outlineLevel="1">
      <c r="A155" s="6">
        <v>308</v>
      </c>
      <c r="B155" s="7"/>
      <c r="C155" s="7" t="s">
        <v>280</v>
      </c>
      <c r="D155" s="7"/>
      <c r="E155" s="8"/>
      <c r="F155" s="8"/>
      <c r="G155" s="9"/>
      <c r="H155" s="8"/>
      <c r="I155" s="8"/>
      <c r="J155" s="9"/>
      <c r="K155" s="9">
        <f>(G155*1)+(J155*1)</f>
        <v>0</v>
      </c>
    </row>
    <row r="156" spans="1:11" s="1" customFormat="1" ht="10.5" customHeight="1">
      <c r="A156" s="6">
        <v>324</v>
      </c>
      <c r="B156" s="20">
        <v>42</v>
      </c>
      <c r="C156" s="15" t="s">
        <v>281</v>
      </c>
      <c r="D156" s="15" t="s">
        <v>282</v>
      </c>
      <c r="E156" s="28">
        <v>0</v>
      </c>
      <c r="F156" s="28">
        <v>10.305</v>
      </c>
      <c r="G156" s="9"/>
      <c r="H156" s="28">
        <v>0</v>
      </c>
      <c r="I156" s="28">
        <v>7.399</v>
      </c>
      <c r="J156" s="9"/>
      <c r="K156" s="9">
        <f>(G156*1)+(J156*1)</f>
        <v>0</v>
      </c>
    </row>
    <row r="157" spans="1:11" s="1" customFormat="1" ht="10.5" customHeight="1">
      <c r="A157" s="6">
        <v>319</v>
      </c>
      <c r="B157" s="20">
        <v>37</v>
      </c>
      <c r="C157" s="15" t="s">
        <v>291</v>
      </c>
      <c r="D157" s="15" t="s">
        <v>75</v>
      </c>
      <c r="E157" s="28">
        <v>0</v>
      </c>
      <c r="F157" s="28">
        <v>1426.95</v>
      </c>
      <c r="G157" s="9"/>
      <c r="H157" s="28">
        <v>0</v>
      </c>
      <c r="I157" s="28">
        <v>1462.74</v>
      </c>
      <c r="J157" s="9"/>
      <c r="K157" s="9">
        <f>(G157*1)+(J157*1)</f>
        <v>0</v>
      </c>
    </row>
    <row r="159" spans="2:11" s="1" customFormat="1" ht="10.5" customHeight="1">
      <c r="B159" s="13" t="s">
        <v>283</v>
      </c>
      <c r="C159" s="13" t="s">
        <v>284</v>
      </c>
      <c r="D159" s="13"/>
      <c r="E159" s="22">
        <f aca="true" t="shared" si="14" ref="E159:K159">(E135*1)+(E134*1)+(E133*1)+(E130*1)+(E129*1)+(E128*1)+(E127*1)+(E126*1)+(E125*1)+(E124*1)+(E122*1)+(E121*1)+(E120*1)+(E118*1)+(E116*1)+(E114*1)+(E67*1)+(E66*1)+(E65*1)+(E64*1)+(E63*1)+(E10*1)+(E9*1)</f>
        <v>129.739223216</v>
      </c>
      <c r="F159" s="22">
        <f t="shared" si="14"/>
        <v>946.4067932960801</v>
      </c>
      <c r="G159" s="22">
        <f t="shared" si="14"/>
        <v>1076.14601651208</v>
      </c>
      <c r="H159" s="22">
        <f t="shared" si="14"/>
        <v>132.491</v>
      </c>
      <c r="I159" s="22">
        <f t="shared" si="14"/>
        <v>916.51</v>
      </c>
      <c r="J159" s="22">
        <f t="shared" si="14"/>
        <v>1049.0009999999997</v>
      </c>
      <c r="K159" s="22">
        <f t="shared" si="14"/>
        <v>2125.14701651208</v>
      </c>
    </row>
    <row r="160" spans="2:11" s="1" customFormat="1" ht="10.5" customHeight="1">
      <c r="B160" s="17" t="s">
        <v>285</v>
      </c>
      <c r="C160" s="17" t="s">
        <v>286</v>
      </c>
      <c r="D160" s="17"/>
      <c r="E160" s="23">
        <f aca="true" t="shared" si="15" ref="E160:K160">(E117*1)+(E113*1)+(E112*1)+(E111*1)+(E110*1)+(E109*1)+(E96*1)+(E91*1)+(E90*1)+(E82*1)+(E58*1)+(E54*1)+(E50*1)+(E46*1)+(E42*1)</f>
        <v>423.57050399999997</v>
      </c>
      <c r="F160" s="23">
        <f t="shared" si="15"/>
        <v>1590.2404356000002</v>
      </c>
      <c r="G160" s="23">
        <f t="shared" si="15"/>
        <v>2013.8109396</v>
      </c>
      <c r="H160" s="23">
        <f t="shared" si="15"/>
        <v>423.57050399999997</v>
      </c>
      <c r="I160" s="23">
        <f t="shared" si="15"/>
        <v>1235.9148056000001</v>
      </c>
      <c r="J160" s="23">
        <f t="shared" si="15"/>
        <v>1659.4853096000002</v>
      </c>
      <c r="K160" s="23">
        <f t="shared" si="15"/>
        <v>3673.2962491999997</v>
      </c>
    </row>
    <row r="161" spans="2:11" s="1" customFormat="1" ht="10.5" customHeight="1">
      <c r="B161" s="14" t="s">
        <v>287</v>
      </c>
      <c r="C161" s="14" t="s">
        <v>288</v>
      </c>
      <c r="D161" s="14"/>
      <c r="E161" s="24">
        <f aca="true" t="shared" si="16" ref="E161:K161">(E77*1)+(E73*1)+(E69*1)+(E29*1)+(E27*1)+(E25*1)+(E24*1)+(E23*1)+(E22*1)+(E21*1)+(E15*1)</f>
        <v>0</v>
      </c>
      <c r="F161" s="24">
        <f t="shared" si="16"/>
        <v>11760.95772</v>
      </c>
      <c r="G161" s="24">
        <f t="shared" si="16"/>
        <v>11760.95772</v>
      </c>
      <c r="H161" s="24">
        <f t="shared" si="16"/>
        <v>0</v>
      </c>
      <c r="I161" s="24">
        <f t="shared" si="16"/>
        <v>8498.6376</v>
      </c>
      <c r="J161" s="24">
        <f t="shared" si="16"/>
        <v>8498.6376</v>
      </c>
      <c r="K161" s="24">
        <f t="shared" si="16"/>
        <v>20259.59532</v>
      </c>
    </row>
    <row r="162" spans="2:11" s="1" customFormat="1" ht="10.5" customHeight="1">
      <c r="B162" s="25" t="s">
        <v>289</v>
      </c>
      <c r="C162" s="25" t="s">
        <v>249</v>
      </c>
      <c r="D162" s="25"/>
      <c r="E162" s="26">
        <f aca="true" t="shared" si="17" ref="E162:K162">(E137*1)</f>
        <v>0</v>
      </c>
      <c r="F162" s="26">
        <f t="shared" si="17"/>
        <v>0</v>
      </c>
      <c r="G162" s="26">
        <f t="shared" si="17"/>
        <v>-146.19492611207897</v>
      </c>
      <c r="H162" s="26">
        <f t="shared" si="17"/>
        <v>0</v>
      </c>
      <c r="I162" s="26">
        <f t="shared" si="17"/>
        <v>0</v>
      </c>
      <c r="J162" s="26">
        <f t="shared" si="17"/>
        <v>-384.3106495999982</v>
      </c>
      <c r="K162" s="26">
        <f t="shared" si="17"/>
        <v>-530.5055757120772</v>
      </c>
    </row>
    <row r="163" spans="2:9" ht="11.25" customHeight="1">
      <c r="B163" s="69" t="s">
        <v>292</v>
      </c>
      <c r="C163" s="69"/>
      <c r="D163" s="69"/>
      <c r="E163" s="69"/>
      <c r="F163" s="69"/>
      <c r="G163" s="69"/>
      <c r="H163" s="69"/>
      <c r="I163" s="69"/>
    </row>
    <row r="164" spans="2:9" ht="11.25" customHeight="1">
      <c r="B164" s="69"/>
      <c r="C164" s="69"/>
      <c r="D164" s="69"/>
      <c r="E164" s="69"/>
      <c r="F164" s="69"/>
      <c r="G164" s="69"/>
      <c r="H164" s="69"/>
      <c r="I164" s="69"/>
    </row>
    <row r="165" spans="2:9" ht="2.25" customHeight="1">
      <c r="B165" s="69"/>
      <c r="C165" s="69"/>
      <c r="D165" s="69"/>
      <c r="E165" s="69"/>
      <c r="F165" s="69"/>
      <c r="G165" s="69"/>
      <c r="H165" s="69"/>
      <c r="I165" s="69"/>
    </row>
    <row r="166" spans="2:11" ht="11.25" customHeight="1">
      <c r="B166" s="107" t="s">
        <v>355</v>
      </c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 ht="15" customHeight="1">
      <c r="B167" s="107" t="s">
        <v>356</v>
      </c>
      <c r="C167" s="107"/>
      <c r="D167" s="107"/>
      <c r="E167" s="107"/>
      <c r="F167" s="107"/>
      <c r="G167" s="107"/>
      <c r="H167" s="107"/>
      <c r="I167" s="107"/>
      <c r="J167" s="107"/>
      <c r="K167" s="107"/>
    </row>
  </sheetData>
  <sheetProtection/>
  <mergeCells count="11">
    <mergeCell ref="B166:K166"/>
    <mergeCell ref="B167:K167"/>
    <mergeCell ref="B1:K1"/>
    <mergeCell ref="B163:I165"/>
    <mergeCell ref="L16:P16"/>
    <mergeCell ref="B2:B3"/>
    <mergeCell ref="C2:C3"/>
    <mergeCell ref="D2:D3"/>
    <mergeCell ref="E2:K2"/>
    <mergeCell ref="E3:G3"/>
    <mergeCell ref="H3:J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7">
      <selection activeCell="D26" sqref="D26"/>
    </sheetView>
  </sheetViews>
  <sheetFormatPr defaultColWidth="9.33203125" defaultRowHeight="11.25"/>
  <cols>
    <col min="1" max="1" width="21.66015625" style="0" customWidth="1"/>
    <col min="2" max="2" width="34.16015625" style="0" customWidth="1"/>
    <col min="3" max="3" width="25" style="0" customWidth="1"/>
    <col min="4" max="4" width="16" style="0" customWidth="1"/>
    <col min="5" max="5" width="17.33203125" style="0" customWidth="1"/>
    <col min="6" max="6" width="21.83203125" style="0" customWidth="1"/>
    <col min="7" max="7" width="14.66015625" style="0" customWidth="1"/>
    <col min="8" max="8" width="21.83203125" style="0" customWidth="1"/>
    <col min="9" max="10" width="18" style="0" customWidth="1"/>
  </cols>
  <sheetData>
    <row r="1" ht="15.75">
      <c r="H1" s="30" t="s">
        <v>293</v>
      </c>
    </row>
    <row r="2" spans="1:7" ht="17.25">
      <c r="A2" s="76" t="s">
        <v>294</v>
      </c>
      <c r="B2" s="77"/>
      <c r="C2" s="77"/>
      <c r="D2" s="77"/>
      <c r="E2" s="77"/>
      <c r="F2" s="77"/>
      <c r="G2" s="77"/>
    </row>
    <row r="3" spans="1:7" ht="15.75">
      <c r="A3" s="78" t="s">
        <v>295</v>
      </c>
      <c r="B3" s="79"/>
      <c r="C3" s="79"/>
      <c r="D3" s="79"/>
      <c r="E3" s="79"/>
      <c r="F3" s="79"/>
      <c r="G3" s="79"/>
    </row>
    <row r="4" spans="1:7" ht="16.5">
      <c r="A4" s="31"/>
      <c r="B4" s="91" t="s">
        <v>351</v>
      </c>
      <c r="C4" s="91"/>
      <c r="D4" s="91"/>
      <c r="E4" s="91"/>
      <c r="F4" s="91"/>
      <c r="G4" s="91"/>
    </row>
    <row r="5" spans="1:7" ht="16.5">
      <c r="A5" s="33"/>
      <c r="B5" s="80" t="s">
        <v>316</v>
      </c>
      <c r="C5" s="80"/>
      <c r="D5" s="80"/>
      <c r="E5" s="80"/>
      <c r="F5" s="80"/>
      <c r="G5" s="80"/>
    </row>
    <row r="6" spans="3:10" ht="15.75">
      <c r="C6" s="34"/>
      <c r="H6" s="32"/>
      <c r="I6" s="32"/>
      <c r="J6" s="32" t="s">
        <v>77</v>
      </c>
    </row>
    <row r="7" spans="1:10" ht="15.75">
      <c r="A7" s="81" t="s">
        <v>296</v>
      </c>
      <c r="B7" s="81" t="s">
        <v>297</v>
      </c>
      <c r="C7" s="81" t="s">
        <v>298</v>
      </c>
      <c r="D7" s="81" t="s">
        <v>299</v>
      </c>
      <c r="E7" s="81" t="s">
        <v>300</v>
      </c>
      <c r="F7" s="81" t="s">
        <v>301</v>
      </c>
      <c r="G7" s="81" t="s">
        <v>302</v>
      </c>
      <c r="H7" s="81"/>
      <c r="I7" s="81"/>
      <c r="J7" s="81"/>
    </row>
    <row r="8" spans="1:10" ht="47.25">
      <c r="A8" s="81"/>
      <c r="B8" s="81"/>
      <c r="C8" s="81"/>
      <c r="D8" s="81"/>
      <c r="E8" s="81"/>
      <c r="F8" s="81"/>
      <c r="G8" s="35" t="s">
        <v>303</v>
      </c>
      <c r="H8" s="35" t="s">
        <v>304</v>
      </c>
      <c r="I8" s="35" t="s">
        <v>305</v>
      </c>
      <c r="J8" s="35" t="s">
        <v>306</v>
      </c>
    </row>
    <row r="9" spans="1:10" ht="11.25">
      <c r="A9" s="36">
        <v>1</v>
      </c>
      <c r="B9" s="36">
        <v>2</v>
      </c>
      <c r="C9" s="36">
        <v>3</v>
      </c>
      <c r="D9" s="36">
        <v>4</v>
      </c>
      <c r="E9" s="37">
        <v>5</v>
      </c>
      <c r="F9" s="36">
        <v>6</v>
      </c>
      <c r="G9" s="36">
        <v>7</v>
      </c>
      <c r="H9" s="36">
        <v>8</v>
      </c>
      <c r="I9" s="36">
        <v>9</v>
      </c>
      <c r="J9" s="38">
        <v>10</v>
      </c>
    </row>
    <row r="10" spans="1:10" ht="11.25">
      <c r="A10" s="84" t="s">
        <v>352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1.25">
      <c r="A11" s="84" t="s">
        <v>353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5.75">
      <c r="A12" s="39"/>
      <c r="B12" s="39"/>
      <c r="C12" s="39"/>
      <c r="D12" s="39"/>
      <c r="E12" s="39"/>
      <c r="F12" s="40"/>
      <c r="G12" s="39"/>
      <c r="H12" s="39"/>
      <c r="I12" s="39"/>
      <c r="J12" s="39"/>
    </row>
    <row r="13" spans="1:10" ht="15.75">
      <c r="A13" s="86" t="s">
        <v>307</v>
      </c>
      <c r="B13" s="86"/>
      <c r="C13" s="86"/>
      <c r="D13" s="86"/>
      <c r="E13" s="87"/>
      <c r="F13" s="41"/>
      <c r="G13" s="41"/>
      <c r="H13" s="42"/>
      <c r="I13" s="41"/>
      <c r="J13" s="39"/>
    </row>
    <row r="14" spans="1:10" ht="15.75">
      <c r="A14" s="88" t="s">
        <v>308</v>
      </c>
      <c r="B14" s="88"/>
      <c r="C14" s="88"/>
      <c r="D14" s="88"/>
      <c r="E14" s="89"/>
      <c r="F14" s="39"/>
      <c r="G14" s="39"/>
      <c r="H14" s="43"/>
      <c r="I14" s="39"/>
      <c r="J14" s="39"/>
    </row>
    <row r="15" spans="1:10" ht="15.75">
      <c r="A15" s="84" t="s">
        <v>309</v>
      </c>
      <c r="B15" s="84"/>
      <c r="C15" s="84"/>
      <c r="D15" s="84"/>
      <c r="E15" s="84"/>
      <c r="F15" s="41"/>
      <c r="G15" s="41"/>
      <c r="H15" s="42"/>
      <c r="I15" s="41"/>
      <c r="J15" s="39"/>
    </row>
    <row r="16" spans="1:10" ht="11.25">
      <c r="A16" s="90" t="s">
        <v>310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5.75">
      <c r="A17" s="39">
        <v>18001.098</v>
      </c>
      <c r="B17" s="39"/>
      <c r="C17" s="39">
        <v>297.018</v>
      </c>
      <c r="D17" s="39">
        <v>17704.08</v>
      </c>
      <c r="E17" s="39">
        <v>814.388</v>
      </c>
      <c r="F17" s="39">
        <v>16889.692</v>
      </c>
      <c r="G17" s="39"/>
      <c r="H17" s="39"/>
      <c r="I17" s="39">
        <v>2766.46</v>
      </c>
      <c r="J17" s="39">
        <v>14123.232</v>
      </c>
    </row>
    <row r="18" spans="1:10" ht="15.75">
      <c r="A18" s="84" t="s">
        <v>311</v>
      </c>
      <c r="B18" s="84"/>
      <c r="C18" s="84"/>
      <c r="D18" s="84"/>
      <c r="E18" s="84"/>
      <c r="F18" s="39">
        <v>16889.692</v>
      </c>
      <c r="G18" s="39"/>
      <c r="H18" s="39"/>
      <c r="I18" s="39">
        <v>2766.46</v>
      </c>
      <c r="J18" s="39">
        <v>14123.232</v>
      </c>
    </row>
    <row r="19" spans="1:10" ht="15.75">
      <c r="A19" s="88" t="s">
        <v>307</v>
      </c>
      <c r="B19" s="88"/>
      <c r="C19" s="88"/>
      <c r="D19" s="88"/>
      <c r="E19" s="89"/>
      <c r="F19" s="39">
        <v>16889.692</v>
      </c>
      <c r="G19" s="39"/>
      <c r="H19" s="43"/>
      <c r="I19" s="39">
        <v>2766.46</v>
      </c>
      <c r="J19" s="39">
        <v>14123.232</v>
      </c>
    </row>
    <row r="20" spans="1:10" ht="15.75">
      <c r="A20" s="88" t="s">
        <v>308</v>
      </c>
      <c r="B20" s="88"/>
      <c r="C20" s="88"/>
      <c r="D20" s="88"/>
      <c r="E20" s="89"/>
      <c r="F20" s="39"/>
      <c r="G20" s="39"/>
      <c r="H20" s="43"/>
      <c r="I20" s="39"/>
      <c r="J20" s="39"/>
    </row>
    <row r="21" spans="1:10" ht="15.75">
      <c r="A21" s="84" t="s">
        <v>309</v>
      </c>
      <c r="B21" s="84"/>
      <c r="C21" s="84"/>
      <c r="D21" s="84"/>
      <c r="E21" s="84"/>
      <c r="F21" s="39"/>
      <c r="G21" s="39"/>
      <c r="H21" s="43"/>
      <c r="I21" s="39"/>
      <c r="J21" s="39"/>
    </row>
    <row r="22" spans="1:10" ht="12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1.25">
      <c r="A23" s="82" t="s">
        <v>312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1.25">
      <c r="A24" s="82" t="s">
        <v>313</v>
      </c>
      <c r="B24" s="83"/>
      <c r="C24" s="83"/>
      <c r="D24" s="83"/>
      <c r="E24" s="83"/>
      <c r="F24" s="83"/>
      <c r="G24" s="83"/>
      <c r="H24" s="83"/>
      <c r="I24" s="83"/>
      <c r="J24" s="83"/>
    </row>
  </sheetData>
  <sheetProtection/>
  <mergeCells count="23">
    <mergeCell ref="B4:G4"/>
    <mergeCell ref="A18:E18"/>
    <mergeCell ref="A19:E19"/>
    <mergeCell ref="A20:E20"/>
    <mergeCell ref="A21:E21"/>
    <mergeCell ref="A23:J23"/>
    <mergeCell ref="A24:J24"/>
    <mergeCell ref="A10:J10"/>
    <mergeCell ref="A11:J11"/>
    <mergeCell ref="A13:E13"/>
    <mergeCell ref="A14:E14"/>
    <mergeCell ref="A15:E15"/>
    <mergeCell ref="A16:J16"/>
    <mergeCell ref="A2:G2"/>
    <mergeCell ref="A3:G3"/>
    <mergeCell ref="B5:G5"/>
    <mergeCell ref="A7:A8"/>
    <mergeCell ref="B7:B8"/>
    <mergeCell ref="C7:C8"/>
    <mergeCell ref="D7:D8"/>
    <mergeCell ref="E7:E8"/>
    <mergeCell ref="F7:F8"/>
    <mergeCell ref="G7:J7"/>
  </mergeCells>
  <dataValidations count="1">
    <dataValidation type="list" allowBlank="1" showInputMessage="1" showErrorMessage="1" sqref="C5">
      <formula1>"Общая, Упрощенная, Освобождены от уплаты НДС"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21"/>
  <sheetViews>
    <sheetView zoomScalePageLayoutView="0" workbookViewId="0" topLeftCell="V1">
      <selection activeCell="AA20" sqref="AA20"/>
    </sheetView>
  </sheetViews>
  <sheetFormatPr defaultColWidth="9.33203125" defaultRowHeight="11.25"/>
  <cols>
    <col min="3" max="3" width="14.33203125" style="0" customWidth="1"/>
    <col min="6" max="6" width="15.83203125" style="0" customWidth="1"/>
    <col min="7" max="7" width="11.16015625" style="0" bestFit="1" customWidth="1"/>
    <col min="10" max="10" width="12.16015625" style="0" customWidth="1"/>
    <col min="11" max="11" width="11.66015625" style="0" customWidth="1"/>
    <col min="12" max="12" width="12.5" style="0" customWidth="1"/>
    <col min="13" max="13" width="11.16015625" style="0" bestFit="1" customWidth="1"/>
    <col min="15" max="15" width="12.66015625" style="0" customWidth="1"/>
    <col min="34" max="34" width="13" style="0" customWidth="1"/>
    <col min="37" max="37" width="11.5" style="0" customWidth="1"/>
  </cols>
  <sheetData>
    <row r="3" spans="1:37" ht="12.75" customHeight="1">
      <c r="A3" s="95" t="s">
        <v>317</v>
      </c>
      <c r="B3" s="95" t="s">
        <v>318</v>
      </c>
      <c r="C3" s="95" t="s">
        <v>319</v>
      </c>
      <c r="D3" s="95" t="s">
        <v>320</v>
      </c>
      <c r="E3" s="95" t="s">
        <v>321</v>
      </c>
      <c r="F3" s="104" t="s">
        <v>322</v>
      </c>
      <c r="G3" s="95" t="s">
        <v>296</v>
      </c>
      <c r="H3" s="95" t="s">
        <v>297</v>
      </c>
      <c r="I3" s="95" t="s">
        <v>347</v>
      </c>
      <c r="J3" s="95" t="s">
        <v>299</v>
      </c>
      <c r="K3" s="95" t="s">
        <v>300</v>
      </c>
      <c r="L3" s="98" t="s">
        <v>323</v>
      </c>
      <c r="M3" s="99"/>
      <c r="N3" s="99"/>
      <c r="O3" s="100"/>
      <c r="P3" s="92" t="s">
        <v>302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4"/>
    </row>
    <row r="4" spans="1:37" ht="12.75">
      <c r="A4" s="97"/>
      <c r="B4" s="97"/>
      <c r="C4" s="97"/>
      <c r="D4" s="97"/>
      <c r="E4" s="97"/>
      <c r="F4" s="105"/>
      <c r="G4" s="97"/>
      <c r="H4" s="97"/>
      <c r="I4" s="97"/>
      <c r="J4" s="97"/>
      <c r="K4" s="97"/>
      <c r="L4" s="101"/>
      <c r="M4" s="102"/>
      <c r="N4" s="102"/>
      <c r="O4" s="103"/>
      <c r="P4" s="92" t="s">
        <v>324</v>
      </c>
      <c r="Q4" s="93"/>
      <c r="R4" s="93"/>
      <c r="S4" s="94"/>
      <c r="T4" s="92" t="s">
        <v>325</v>
      </c>
      <c r="U4" s="93"/>
      <c r="V4" s="93"/>
      <c r="W4" s="93"/>
      <c r="X4" s="93"/>
      <c r="Y4" s="93"/>
      <c r="Z4" s="92" t="s">
        <v>326</v>
      </c>
      <c r="AA4" s="93"/>
      <c r="AB4" s="93"/>
      <c r="AC4" s="94"/>
      <c r="AD4" s="92" t="s">
        <v>327</v>
      </c>
      <c r="AE4" s="93"/>
      <c r="AF4" s="93"/>
      <c r="AG4" s="94"/>
      <c r="AH4" s="92" t="s">
        <v>328</v>
      </c>
      <c r="AI4" s="93"/>
      <c r="AJ4" s="93"/>
      <c r="AK4" s="94"/>
    </row>
    <row r="5" spans="1:37" ht="12.75">
      <c r="A5" s="97"/>
      <c r="B5" s="97"/>
      <c r="C5" s="97"/>
      <c r="D5" s="97"/>
      <c r="E5" s="97"/>
      <c r="F5" s="105"/>
      <c r="G5" s="97"/>
      <c r="H5" s="97"/>
      <c r="I5" s="97"/>
      <c r="J5" s="97"/>
      <c r="K5" s="97"/>
      <c r="L5" s="95" t="s">
        <v>329</v>
      </c>
      <c r="M5" s="95" t="s">
        <v>330</v>
      </c>
      <c r="N5" s="95" t="s">
        <v>331</v>
      </c>
      <c r="O5" s="95" t="s">
        <v>6</v>
      </c>
      <c r="P5" s="95" t="s">
        <v>329</v>
      </c>
      <c r="Q5" s="95" t="s">
        <v>330</v>
      </c>
      <c r="R5" s="95" t="s">
        <v>331</v>
      </c>
      <c r="S5" s="95" t="s">
        <v>6</v>
      </c>
      <c r="T5" s="92" t="s">
        <v>329</v>
      </c>
      <c r="U5" s="94"/>
      <c r="V5" s="92" t="s">
        <v>330</v>
      </c>
      <c r="W5" s="94"/>
      <c r="X5" s="95" t="s">
        <v>331</v>
      </c>
      <c r="Y5" s="95" t="s">
        <v>6</v>
      </c>
      <c r="Z5" s="95" t="s">
        <v>329</v>
      </c>
      <c r="AA5" s="95" t="s">
        <v>330</v>
      </c>
      <c r="AB5" s="95" t="s">
        <v>331</v>
      </c>
      <c r="AC5" s="95" t="s">
        <v>6</v>
      </c>
      <c r="AD5" s="95" t="s">
        <v>329</v>
      </c>
      <c r="AE5" s="95" t="s">
        <v>330</v>
      </c>
      <c r="AF5" s="95" t="s">
        <v>331</v>
      </c>
      <c r="AG5" s="95" t="s">
        <v>6</v>
      </c>
      <c r="AH5" s="95" t="s">
        <v>329</v>
      </c>
      <c r="AI5" s="95" t="s">
        <v>330</v>
      </c>
      <c r="AJ5" s="95" t="s">
        <v>331</v>
      </c>
      <c r="AK5" s="95" t="s">
        <v>6</v>
      </c>
    </row>
    <row r="6" spans="1:37" ht="36" customHeight="1">
      <c r="A6" s="96"/>
      <c r="B6" s="96"/>
      <c r="C6" s="96"/>
      <c r="D6" s="96"/>
      <c r="E6" s="96"/>
      <c r="F6" s="10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45" t="s">
        <v>30</v>
      </c>
      <c r="U6" s="47" t="s">
        <v>332</v>
      </c>
      <c r="V6" s="45" t="s">
        <v>30</v>
      </c>
      <c r="W6" s="47" t="s">
        <v>332</v>
      </c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1:37" ht="76.5">
      <c r="A7" s="48"/>
      <c r="B7" s="48" t="s">
        <v>333</v>
      </c>
      <c r="C7" s="48" t="s">
        <v>348</v>
      </c>
      <c r="D7" s="48" t="s">
        <v>349</v>
      </c>
      <c r="E7" s="48" t="s">
        <v>350</v>
      </c>
      <c r="F7" s="48"/>
      <c r="G7" s="49"/>
      <c r="H7" s="49"/>
      <c r="I7" s="49"/>
      <c r="J7" s="49"/>
      <c r="K7" s="49"/>
      <c r="L7" s="64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  <c r="AC7" s="50"/>
      <c r="AD7" s="50"/>
      <c r="AE7" s="50"/>
      <c r="AF7" s="50"/>
      <c r="AG7" s="50"/>
      <c r="AH7" s="50"/>
      <c r="AI7" s="50"/>
      <c r="AJ7" s="51"/>
      <c r="AK7" s="51"/>
    </row>
    <row r="8" spans="1:37" ht="12.75">
      <c r="A8" s="48"/>
      <c r="B8" s="48"/>
      <c r="C8" s="48"/>
      <c r="D8" s="48"/>
      <c r="E8" s="48"/>
      <c r="F8" s="48" t="s">
        <v>334</v>
      </c>
      <c r="G8" s="52">
        <v>18001.098</v>
      </c>
      <c r="H8" s="52"/>
      <c r="I8" s="58">
        <f>I9+I10+I11+I12+I13+I14+I15+I16+I17+I18+I19+I20</f>
        <v>297.0181170000001</v>
      </c>
      <c r="J8" s="58">
        <f>J9+J10+J11+J12+J13+J14+J15+J16+J17+J18+J19+J20</f>
        <v>17704.079883</v>
      </c>
      <c r="K8" s="58">
        <f>K9+K10+K11+K12+K13+K14+K15+K16+K17+K18+K19+K20</f>
        <v>814.387674618</v>
      </c>
      <c r="L8" s="65">
        <f>L9+L10+L11+L12+L13+L14+L15+L16+L17+L18+L19+L20</f>
        <v>16889.692208382</v>
      </c>
      <c r="M8" s="52"/>
      <c r="N8" s="52"/>
      <c r="O8" s="65">
        <f>O9+O10+O11+O12+O13+O14+O15+O16+O17+O18+O19+O20+0.003</f>
        <v>16889.692000000003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46">
        <f>Z9+Z10+Z11+Z12+Z18+Z19+Z20</f>
        <v>2766.46</v>
      </c>
      <c r="AA8" s="52"/>
      <c r="AB8" s="53"/>
      <c r="AC8" s="46">
        <f>AC9+AC10+AC11+AC12+AC18+AC19+AC20</f>
        <v>2766.46</v>
      </c>
      <c r="AD8" s="53"/>
      <c r="AE8" s="53"/>
      <c r="AF8" s="53"/>
      <c r="AG8" s="53"/>
      <c r="AH8" s="62">
        <v>14123.232</v>
      </c>
      <c r="AI8" s="53"/>
      <c r="AJ8" s="54"/>
      <c r="AK8" s="62">
        <v>14123.232</v>
      </c>
    </row>
    <row r="9" spans="1:37" ht="12.75">
      <c r="A9" s="48"/>
      <c r="B9" s="48"/>
      <c r="C9" s="48"/>
      <c r="D9" s="48"/>
      <c r="E9" s="48"/>
      <c r="F9" s="48" t="s">
        <v>335</v>
      </c>
      <c r="G9" s="55">
        <v>2945.8</v>
      </c>
      <c r="H9" s="55"/>
      <c r="I9" s="57">
        <f aca="true" t="shared" si="0" ref="I9:I14">G9*0.0165</f>
        <v>48.605700000000006</v>
      </c>
      <c r="J9" s="57">
        <f>G9-I9</f>
        <v>2897.1943</v>
      </c>
      <c r="K9" s="57">
        <f>J9*0.046</f>
        <v>133.2709378</v>
      </c>
      <c r="L9" s="57">
        <f>J9-K9</f>
        <v>2763.9233622</v>
      </c>
      <c r="M9" s="57"/>
      <c r="N9" s="55"/>
      <c r="O9" s="57">
        <v>2763.923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>
        <v>574.94</v>
      </c>
      <c r="AA9" s="55"/>
      <c r="AB9" s="48"/>
      <c r="AC9" s="55">
        <v>574.94</v>
      </c>
      <c r="AD9" s="48"/>
      <c r="AE9" s="48"/>
      <c r="AF9" s="48"/>
      <c r="AG9" s="48"/>
      <c r="AH9" s="60">
        <v>2188.983</v>
      </c>
      <c r="AI9" s="48"/>
      <c r="AJ9" s="56"/>
      <c r="AK9" s="60">
        <v>2188.983</v>
      </c>
    </row>
    <row r="10" spans="1:37" ht="12.75">
      <c r="A10" s="48"/>
      <c r="B10" s="48"/>
      <c r="C10" s="48"/>
      <c r="D10" s="48"/>
      <c r="E10" s="48"/>
      <c r="F10" s="48" t="s">
        <v>336</v>
      </c>
      <c r="G10" s="55">
        <v>2733.9</v>
      </c>
      <c r="H10" s="55"/>
      <c r="I10" s="57">
        <f t="shared" si="0"/>
        <v>45.109350000000006</v>
      </c>
      <c r="J10" s="57">
        <f aca="true" t="shared" si="1" ref="J10:J20">G10-I10</f>
        <v>2688.79065</v>
      </c>
      <c r="K10" s="57">
        <f aca="true" t="shared" si="2" ref="K10:K20">J10*0.046</f>
        <v>123.6843699</v>
      </c>
      <c r="L10" s="57">
        <f aca="true" t="shared" si="3" ref="L10:L20">J10-K10</f>
        <v>2565.1062801</v>
      </c>
      <c r="M10" s="57"/>
      <c r="N10" s="55"/>
      <c r="O10" s="57">
        <v>2565.106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>
        <v>494.13</v>
      </c>
      <c r="AA10" s="55"/>
      <c r="AB10" s="48"/>
      <c r="AC10" s="55">
        <v>494.13</v>
      </c>
      <c r="AD10" s="48"/>
      <c r="AE10" s="48"/>
      <c r="AF10" s="48"/>
      <c r="AG10" s="48"/>
      <c r="AH10" s="60">
        <v>2070.976</v>
      </c>
      <c r="AI10" s="48"/>
      <c r="AJ10" s="56"/>
      <c r="AK10" s="60">
        <v>2070.976</v>
      </c>
    </row>
    <row r="11" spans="1:37" ht="12.75">
      <c r="A11" s="48"/>
      <c r="B11" s="48"/>
      <c r="C11" s="48"/>
      <c r="D11" s="48"/>
      <c r="E11" s="48"/>
      <c r="F11" s="48" t="s">
        <v>337</v>
      </c>
      <c r="G11" s="55">
        <v>2164</v>
      </c>
      <c r="H11" s="55"/>
      <c r="I11" s="57">
        <f t="shared" si="0"/>
        <v>35.706</v>
      </c>
      <c r="J11" s="57">
        <f t="shared" si="1"/>
        <v>2128.294</v>
      </c>
      <c r="K11" s="57">
        <f t="shared" si="2"/>
        <v>97.901524</v>
      </c>
      <c r="L11" s="57">
        <f t="shared" si="3"/>
        <v>2030.392476</v>
      </c>
      <c r="M11" s="55"/>
      <c r="N11" s="55"/>
      <c r="O11" s="57">
        <v>2030.392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>
        <v>347.25</v>
      </c>
      <c r="AA11" s="55"/>
      <c r="AB11" s="48"/>
      <c r="AC11" s="55">
        <v>347.25</v>
      </c>
      <c r="AD11" s="48"/>
      <c r="AE11" s="48"/>
      <c r="AF11" s="48"/>
      <c r="AG11" s="48"/>
      <c r="AH11" s="60">
        <v>1683.142</v>
      </c>
      <c r="AI11" s="48"/>
      <c r="AJ11" s="56"/>
      <c r="AK11" s="60">
        <v>1683.142</v>
      </c>
    </row>
    <row r="12" spans="1:37" ht="12.75">
      <c r="A12" s="48"/>
      <c r="B12" s="48"/>
      <c r="C12" s="48"/>
      <c r="D12" s="48"/>
      <c r="E12" s="48"/>
      <c r="F12" s="48" t="s">
        <v>338</v>
      </c>
      <c r="G12" s="55">
        <v>1585.8</v>
      </c>
      <c r="H12" s="55"/>
      <c r="I12" s="57">
        <f t="shared" si="0"/>
        <v>26.1657</v>
      </c>
      <c r="J12" s="57">
        <f t="shared" si="1"/>
        <v>1559.6343</v>
      </c>
      <c r="K12" s="57">
        <f t="shared" si="2"/>
        <v>71.7431778</v>
      </c>
      <c r="L12" s="57">
        <f t="shared" si="3"/>
        <v>1487.8911222</v>
      </c>
      <c r="M12" s="55"/>
      <c r="N12" s="55"/>
      <c r="O12" s="57">
        <v>1487.891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>
        <v>253.9</v>
      </c>
      <c r="AA12" s="55"/>
      <c r="AB12" s="48"/>
      <c r="AC12" s="55">
        <v>253.9</v>
      </c>
      <c r="AD12" s="48"/>
      <c r="AE12" s="48"/>
      <c r="AF12" s="48"/>
      <c r="AG12" s="48"/>
      <c r="AH12" s="60">
        <v>1233.991</v>
      </c>
      <c r="AI12" s="48"/>
      <c r="AJ12" s="56"/>
      <c r="AK12" s="60">
        <v>1233.991</v>
      </c>
    </row>
    <row r="13" spans="1:37" ht="12.75">
      <c r="A13" s="48"/>
      <c r="B13" s="48"/>
      <c r="C13" s="48"/>
      <c r="D13" s="48"/>
      <c r="E13" s="48"/>
      <c r="F13" s="48" t="s">
        <v>339</v>
      </c>
      <c r="G13" s="55">
        <v>669.183</v>
      </c>
      <c r="H13" s="55"/>
      <c r="I13" s="57">
        <f t="shared" si="0"/>
        <v>11.0415195</v>
      </c>
      <c r="J13" s="57">
        <f t="shared" si="1"/>
        <v>658.1414805</v>
      </c>
      <c r="K13" s="57">
        <f t="shared" si="2"/>
        <v>30.274508102999995</v>
      </c>
      <c r="L13" s="57">
        <f t="shared" si="3"/>
        <v>627.8669723969999</v>
      </c>
      <c r="M13" s="55"/>
      <c r="N13" s="55"/>
      <c r="O13" s="57">
        <v>627.867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48"/>
      <c r="AC13" s="55"/>
      <c r="AD13" s="48"/>
      <c r="AE13" s="48"/>
      <c r="AF13" s="48"/>
      <c r="AG13" s="48"/>
      <c r="AH13" s="60">
        <v>627.867</v>
      </c>
      <c r="AI13" s="48"/>
      <c r="AJ13" s="56"/>
      <c r="AK13" s="60">
        <v>627.867</v>
      </c>
    </row>
    <row r="14" spans="1:37" ht="12.75">
      <c r="A14" s="48"/>
      <c r="B14" s="48"/>
      <c r="C14" s="48"/>
      <c r="D14" s="48"/>
      <c r="E14" s="48"/>
      <c r="F14" s="48" t="s">
        <v>340</v>
      </c>
      <c r="G14" s="55">
        <v>379.515</v>
      </c>
      <c r="H14" s="55"/>
      <c r="I14" s="57">
        <f t="shared" si="0"/>
        <v>6.2619975</v>
      </c>
      <c r="J14" s="57">
        <f t="shared" si="1"/>
        <v>373.2530025</v>
      </c>
      <c r="K14" s="57">
        <f t="shared" si="2"/>
        <v>17.169638114999998</v>
      </c>
      <c r="L14" s="57">
        <f t="shared" si="3"/>
        <v>356.083364385</v>
      </c>
      <c r="M14" s="57"/>
      <c r="N14" s="55"/>
      <c r="O14" s="57">
        <v>356.083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8"/>
      <c r="AC14" s="55"/>
      <c r="AD14" s="48"/>
      <c r="AE14" s="48"/>
      <c r="AF14" s="48"/>
      <c r="AG14" s="48"/>
      <c r="AH14" s="60">
        <v>356.083</v>
      </c>
      <c r="AI14" s="48"/>
      <c r="AJ14" s="56"/>
      <c r="AK14" s="60">
        <v>356.083</v>
      </c>
    </row>
    <row r="15" spans="1:37" ht="12.75">
      <c r="A15" s="48"/>
      <c r="B15" s="48"/>
      <c r="C15" s="48"/>
      <c r="D15" s="48"/>
      <c r="E15" s="48"/>
      <c r="F15" s="48" t="s">
        <v>341</v>
      </c>
      <c r="G15" s="55">
        <v>75.2</v>
      </c>
      <c r="H15" s="55"/>
      <c r="I15" s="57">
        <f aca="true" t="shared" si="4" ref="I15:I20">G15*0.0165</f>
        <v>1.2408000000000001</v>
      </c>
      <c r="J15" s="57">
        <f t="shared" si="1"/>
        <v>73.95920000000001</v>
      </c>
      <c r="K15" s="57">
        <f t="shared" si="2"/>
        <v>3.4021232000000006</v>
      </c>
      <c r="L15" s="57">
        <f t="shared" si="3"/>
        <v>70.5570768</v>
      </c>
      <c r="M15" s="55"/>
      <c r="N15" s="55"/>
      <c r="O15" s="57">
        <v>70.557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48"/>
      <c r="AC15" s="55"/>
      <c r="AD15" s="48"/>
      <c r="AE15" s="48"/>
      <c r="AF15" s="48"/>
      <c r="AG15" s="48"/>
      <c r="AH15" s="61">
        <v>70.557</v>
      </c>
      <c r="AI15" s="48"/>
      <c r="AJ15" s="45"/>
      <c r="AK15" s="61">
        <v>70.557</v>
      </c>
    </row>
    <row r="16" spans="1:37" ht="12.75">
      <c r="A16" s="48"/>
      <c r="B16" s="48"/>
      <c r="C16" s="48"/>
      <c r="D16" s="48"/>
      <c r="E16" s="48"/>
      <c r="F16" s="48" t="s">
        <v>342</v>
      </c>
      <c r="G16" s="55">
        <v>313.6</v>
      </c>
      <c r="H16" s="55"/>
      <c r="I16" s="57">
        <f t="shared" si="4"/>
        <v>5.1744</v>
      </c>
      <c r="J16" s="57">
        <f t="shared" si="1"/>
        <v>308.42560000000003</v>
      </c>
      <c r="K16" s="57">
        <f t="shared" si="2"/>
        <v>14.187577600000001</v>
      </c>
      <c r="L16" s="57">
        <f t="shared" si="3"/>
        <v>294.23802240000003</v>
      </c>
      <c r="M16" s="55"/>
      <c r="N16" s="55"/>
      <c r="O16" s="57">
        <v>294.238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48"/>
      <c r="AC16" s="55"/>
      <c r="AD16" s="48"/>
      <c r="AE16" s="48"/>
      <c r="AF16" s="48"/>
      <c r="AG16" s="48"/>
      <c r="AH16" s="60">
        <v>294.238</v>
      </c>
      <c r="AI16" s="48"/>
      <c r="AJ16" s="56"/>
      <c r="AK16" s="60">
        <v>294.238</v>
      </c>
    </row>
    <row r="17" spans="1:37" ht="12.75">
      <c r="A17" s="48"/>
      <c r="B17" s="48"/>
      <c r="C17" s="48"/>
      <c r="D17" s="48"/>
      <c r="E17" s="48"/>
      <c r="F17" s="48" t="s">
        <v>343</v>
      </c>
      <c r="G17" s="55">
        <v>488.1</v>
      </c>
      <c r="H17" s="55"/>
      <c r="I17" s="57">
        <f t="shared" si="4"/>
        <v>8.053650000000001</v>
      </c>
      <c r="J17" s="57">
        <f t="shared" si="1"/>
        <v>480.04635</v>
      </c>
      <c r="K17" s="57">
        <f t="shared" si="2"/>
        <v>22.0821321</v>
      </c>
      <c r="L17" s="57">
        <f t="shared" si="3"/>
        <v>457.9642179</v>
      </c>
      <c r="M17" s="55"/>
      <c r="N17" s="55"/>
      <c r="O17" s="57">
        <v>457.964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48"/>
      <c r="AC17" s="55"/>
      <c r="AD17" s="48"/>
      <c r="AE17" s="48"/>
      <c r="AF17" s="48"/>
      <c r="AG17" s="48"/>
      <c r="AH17" s="60">
        <v>457.964</v>
      </c>
      <c r="AI17" s="48"/>
      <c r="AJ17" s="56"/>
      <c r="AK17" s="60">
        <v>457.964</v>
      </c>
    </row>
    <row r="18" spans="1:37" ht="12.75">
      <c r="A18" s="48"/>
      <c r="B18" s="48"/>
      <c r="C18" s="48"/>
      <c r="D18" s="48"/>
      <c r="E18" s="48"/>
      <c r="F18" s="48" t="s">
        <v>344</v>
      </c>
      <c r="G18" s="55">
        <v>1655.1</v>
      </c>
      <c r="H18" s="55"/>
      <c r="I18" s="57">
        <f t="shared" si="4"/>
        <v>27.30915</v>
      </c>
      <c r="J18" s="57">
        <f t="shared" si="1"/>
        <v>1627.7908499999999</v>
      </c>
      <c r="K18" s="57">
        <f t="shared" si="2"/>
        <v>74.87837909999999</v>
      </c>
      <c r="L18" s="57">
        <f t="shared" si="3"/>
        <v>1552.9124708999998</v>
      </c>
      <c r="M18" s="55"/>
      <c r="N18" s="55"/>
      <c r="O18" s="57">
        <v>1552.912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>
        <v>255.37</v>
      </c>
      <c r="AA18" s="55"/>
      <c r="AB18" s="48"/>
      <c r="AC18" s="55">
        <v>255.37</v>
      </c>
      <c r="AD18" s="48"/>
      <c r="AE18" s="48"/>
      <c r="AF18" s="48"/>
      <c r="AG18" s="48"/>
      <c r="AH18" s="60">
        <v>1297.542</v>
      </c>
      <c r="AI18" s="48"/>
      <c r="AJ18" s="56"/>
      <c r="AK18" s="60">
        <v>1297.542</v>
      </c>
    </row>
    <row r="19" spans="1:37" ht="12.75">
      <c r="A19" s="48"/>
      <c r="B19" s="48"/>
      <c r="C19" s="48"/>
      <c r="D19" s="48"/>
      <c r="E19" s="48"/>
      <c r="F19" s="48" t="s">
        <v>345</v>
      </c>
      <c r="G19" s="55">
        <v>2477.1</v>
      </c>
      <c r="H19" s="55"/>
      <c r="I19" s="57">
        <f t="shared" si="4"/>
        <v>40.87215</v>
      </c>
      <c r="J19" s="57">
        <f t="shared" si="1"/>
        <v>2436.2278499999998</v>
      </c>
      <c r="K19" s="57">
        <f t="shared" si="2"/>
        <v>112.06648109999999</v>
      </c>
      <c r="L19" s="57">
        <f t="shared" si="3"/>
        <v>2324.1613688999996</v>
      </c>
      <c r="M19" s="55"/>
      <c r="N19" s="55"/>
      <c r="O19" s="57">
        <v>2324.161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>
        <v>398.67</v>
      </c>
      <c r="AA19" s="55"/>
      <c r="AB19" s="48"/>
      <c r="AC19" s="55">
        <v>398.67</v>
      </c>
      <c r="AD19" s="48"/>
      <c r="AE19" s="48"/>
      <c r="AF19" s="48"/>
      <c r="AG19" s="48"/>
      <c r="AH19" s="60">
        <v>1925.491</v>
      </c>
      <c r="AI19" s="48"/>
      <c r="AJ19" s="56"/>
      <c r="AK19" s="60">
        <v>1925.491</v>
      </c>
    </row>
    <row r="20" spans="1:37" ht="12.75">
      <c r="A20" s="48"/>
      <c r="B20" s="48"/>
      <c r="C20" s="48"/>
      <c r="D20" s="48"/>
      <c r="E20" s="48"/>
      <c r="F20" s="48" t="s">
        <v>346</v>
      </c>
      <c r="G20" s="55">
        <v>2513.8</v>
      </c>
      <c r="H20" s="55"/>
      <c r="I20" s="57">
        <f t="shared" si="4"/>
        <v>41.477700000000006</v>
      </c>
      <c r="J20" s="57">
        <f t="shared" si="1"/>
        <v>2472.3223000000003</v>
      </c>
      <c r="K20" s="57">
        <f t="shared" si="2"/>
        <v>113.72682580000001</v>
      </c>
      <c r="L20" s="57">
        <f t="shared" si="3"/>
        <v>2358.5954742000004</v>
      </c>
      <c r="M20" s="57"/>
      <c r="N20" s="55"/>
      <c r="O20" s="57">
        <v>2358.595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>
        <v>442.2</v>
      </c>
      <c r="AA20" s="55"/>
      <c r="AB20" s="48"/>
      <c r="AC20" s="55">
        <v>442.2</v>
      </c>
      <c r="AD20" s="48"/>
      <c r="AE20" s="48"/>
      <c r="AF20" s="48"/>
      <c r="AG20" s="48"/>
      <c r="AH20" s="60">
        <v>1916.395</v>
      </c>
      <c r="AI20" s="48"/>
      <c r="AJ20" s="56"/>
      <c r="AK20" s="60">
        <v>1916.395</v>
      </c>
    </row>
    <row r="21" spans="9:37" ht="12.75">
      <c r="I21" s="59"/>
      <c r="J21" s="59"/>
      <c r="K21" s="63"/>
      <c r="L21" s="66"/>
      <c r="AH21" s="59"/>
      <c r="AK21" s="59"/>
    </row>
  </sheetData>
  <sheetProtection/>
  <mergeCells count="42">
    <mergeCell ref="AA5:AA6"/>
    <mergeCell ref="AB5:AB6"/>
    <mergeCell ref="S5:S6"/>
    <mergeCell ref="X5:X6"/>
    <mergeCell ref="Y5:Y6"/>
    <mergeCell ref="Z5:Z6"/>
    <mergeCell ref="A3:A6"/>
    <mergeCell ref="B3:B6"/>
    <mergeCell ref="C3:C6"/>
    <mergeCell ref="D3:D6"/>
    <mergeCell ref="M5:M6"/>
    <mergeCell ref="N5:N6"/>
    <mergeCell ref="E3:E6"/>
    <mergeCell ref="F3:F6"/>
    <mergeCell ref="G3:G6"/>
    <mergeCell ref="H3:H6"/>
    <mergeCell ref="O5:O6"/>
    <mergeCell ref="P5:P6"/>
    <mergeCell ref="Q5:Q6"/>
    <mergeCell ref="R5:R6"/>
    <mergeCell ref="T5:U5"/>
    <mergeCell ref="V5:W5"/>
    <mergeCell ref="I3:I6"/>
    <mergeCell ref="J3:J6"/>
    <mergeCell ref="K3:K6"/>
    <mergeCell ref="L5:L6"/>
    <mergeCell ref="L3:O4"/>
    <mergeCell ref="P3:AK3"/>
    <mergeCell ref="P4:S4"/>
    <mergeCell ref="T4:Y4"/>
    <mergeCell ref="Z4:AC4"/>
    <mergeCell ref="AD4:AG4"/>
    <mergeCell ref="AH4:AK4"/>
    <mergeCell ref="AI5:AI6"/>
    <mergeCell ref="AJ5:AJ6"/>
    <mergeCell ref="AK5:AK6"/>
    <mergeCell ref="AC5:AC6"/>
    <mergeCell ref="AD5:AD6"/>
    <mergeCell ref="AE5:AE6"/>
    <mergeCell ref="AF5:AF6"/>
    <mergeCell ref="AG5:AG6"/>
    <mergeCell ref="AH5:AH6"/>
  </mergeCells>
  <dataValidations count="1">
    <dataValidation type="decimal" operator="greaterThanOrEqual" allowBlank="1" showInputMessage="1" showErrorMessage="1" sqref="AJ16:AK20 AJ7:AK14 AH16:AH20 AH8:AH1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Маргарита Александровна</dc:creator>
  <cp:keywords/>
  <dc:description/>
  <cp:lastModifiedBy>oge2</cp:lastModifiedBy>
  <cp:lastPrinted>2018-03-29T04:41:10Z</cp:lastPrinted>
  <dcterms:created xsi:type="dcterms:W3CDTF">2017-03-01T10:35:56Z</dcterms:created>
  <dcterms:modified xsi:type="dcterms:W3CDTF">2018-03-29T04:42:17Z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MKP.SMETA.WARM.2017.FACT</vt:lpwstr>
  </property>
  <property fmtid="{D5CDD505-2E9C-101B-9397-08002B2CF9AE}" pid="3" name="Periodicity">
    <vt:lpwstr>YEAR</vt:lpwstr>
  </property>
  <property fmtid="{D5CDD505-2E9C-101B-9397-08002B2CF9AE}" pid="4" name="TypePlanning">
    <vt:lpwstr>FACT</vt:lpwstr>
  </property>
  <property fmtid="{D5CDD505-2E9C-101B-9397-08002B2CF9AE}" pid="5" name="CurrentVersion">
    <vt:lpwstr>1.0</vt:lpwstr>
  </property>
</Properties>
</file>