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bashova_tv\Desktop\На сайт\электроэнергия\2020\"/>
    </mc:Choice>
  </mc:AlternateContent>
  <bookViews>
    <workbookView xWindow="0" yWindow="0" windowWidth="28800" windowHeight="12420"/>
  </bookViews>
  <sheets>
    <sheet name="НВВ 2020-202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[6]FES!#REF!</definedName>
    <definedName name="_SP1">[6]FES!#REF!</definedName>
    <definedName name="_SP10" localSheetId="0">[6]FES!#REF!</definedName>
    <definedName name="_SP10">[6]FES!#REF!</definedName>
    <definedName name="_SP11" localSheetId="0">[6]FES!#REF!</definedName>
    <definedName name="_SP11">[6]FES!#REF!</definedName>
    <definedName name="_SP12" localSheetId="0">[6]FES!#REF!</definedName>
    <definedName name="_SP12">[6]FES!#REF!</definedName>
    <definedName name="_SP13" localSheetId="0">[6]FES!#REF!</definedName>
    <definedName name="_SP13">[6]FES!#REF!</definedName>
    <definedName name="_SP14" localSheetId="0">[6]FES!#REF!</definedName>
    <definedName name="_SP14">[6]FES!#REF!</definedName>
    <definedName name="_SP15" localSheetId="0">[6]FES!#REF!</definedName>
    <definedName name="_SP15">[6]FES!#REF!</definedName>
    <definedName name="_SP16" localSheetId="0">[6]FES!#REF!</definedName>
    <definedName name="_SP16">[6]FES!#REF!</definedName>
    <definedName name="_SP17" localSheetId="0">[6]FES!#REF!</definedName>
    <definedName name="_SP17">[6]FES!#REF!</definedName>
    <definedName name="_SP18" localSheetId="0">[6]FES!#REF!</definedName>
    <definedName name="_SP18">[6]FES!#REF!</definedName>
    <definedName name="_SP19" localSheetId="0">[6]FES!#REF!</definedName>
    <definedName name="_SP19">[6]FES!#REF!</definedName>
    <definedName name="_SP2" localSheetId="0">[6]FES!#REF!</definedName>
    <definedName name="_SP2">[6]FES!#REF!</definedName>
    <definedName name="_SP20" localSheetId="0">[6]FES!#REF!</definedName>
    <definedName name="_SP20">[6]FES!#REF!</definedName>
    <definedName name="_SP3" localSheetId="0">[6]FES!#REF!</definedName>
    <definedName name="_SP3">[6]FES!#REF!</definedName>
    <definedName name="_SP4" localSheetId="0">[6]FES!#REF!</definedName>
    <definedName name="_SP4">[6]FES!#REF!</definedName>
    <definedName name="_SP5" localSheetId="0">[6]FES!#REF!</definedName>
    <definedName name="_SP5">[6]FES!#REF!</definedName>
    <definedName name="_SP7" localSheetId="0">[6]FES!#REF!</definedName>
    <definedName name="_SP7">[6]FES!#REF!</definedName>
    <definedName name="_SP8" localSheetId="0">[6]FES!#REF!</definedName>
    <definedName name="_SP8">[6]FES!#REF!</definedName>
    <definedName name="_SP9" localSheetId="0">[6]FES!#REF!</definedName>
    <definedName name="_SP9">[6]FES!#REF!</definedName>
    <definedName name="anscount" hidden="1">1</definedName>
    <definedName name="CompOt" localSheetId="0">'НВВ 2020-2024'!CompOt</definedName>
    <definedName name="CompOt">[0]!CompOt</definedName>
    <definedName name="CompRas" localSheetId="0">'НВВ 2020-2024'!CompRas</definedName>
    <definedName name="CompRas">[0]!CompRas</definedName>
    <definedName name="ew" localSheetId="0">'НВВ 2020-2024'!ew</definedName>
    <definedName name="ew">[0]!ew</definedName>
    <definedName name="fg" localSheetId="0">'НВВ 2020-2024'!fg</definedName>
    <definedName name="fg">[0]!fg</definedName>
    <definedName name="gh" localSheetId="0">'НВВ 2020-2024'!gh</definedName>
    <definedName name="gh">[0]!gh</definedName>
    <definedName name="god" localSheetId="0">[1]Титульный!$F$10</definedName>
    <definedName name="god">[1]Титульный!$F$10</definedName>
    <definedName name="k" localSheetId="0">'НВВ 2020-2024'!k</definedName>
    <definedName name="k">[0]!k</definedName>
    <definedName name="org" localSheetId="0">[1]Титульный!$F$13</definedName>
    <definedName name="org">[1]Титульный!$F$13</definedName>
    <definedName name="P1_SCOPE_PROT1" localSheetId="0" hidden="1">'[2]Баланс энергии'!#REF!,'[2]Баланс энергии'!#REF!,'[2]Баланс энергии'!#REF!,'[2]Баланс энергии'!#REF!,'[2]Баланс энергии'!#REF!</definedName>
    <definedName name="P1_SCOPE_PROT1" hidden="1">'[2]Баланс энергии'!#REF!,'[2]Баланс энергии'!#REF!,'[2]Баланс энергии'!#REF!,'[2]Баланс энергии'!#REF!,'[2]Баланс энергии'!#REF!</definedName>
    <definedName name="P1_SCOPE_PROT13" localSheetId="0" hidden="1">#REF!,#REF!,#REF!,#REF!,#REF!,#REF!,#REF!,#REF!</definedName>
    <definedName name="P1_SCOPE_PROT13" hidden="1">#REF!,#REF!,#REF!,#REF!,#REF!,#REF!,#REF!,#REF!</definedName>
    <definedName name="P1_SCOPE_PROT14" localSheetId="0" hidden="1">#REF!,#REF!,#REF!,#REF!,#REF!,#REF!,#REF!,#REF!</definedName>
    <definedName name="P1_SCOPE_PROT14" hidden="1">#REF!,#REF!,#REF!,#REF!,#REF!,#REF!,#REF!,#REF!</definedName>
    <definedName name="P1_SCOPE_PROT16" localSheetId="0" hidden="1">'[2]Транспортный налог'!$A$9:$C$16,'[2]Транспортный налог'!#REF!,'[2]Транспортный налог'!$E$9:$E$16,'[2]Транспортный налог'!#REF!,'[2]Транспортный налог'!#REF!,'[2]Транспортный налог'!#REF!</definedName>
    <definedName name="P1_SCOPE_PROT16" hidden="1">'[2]Транспортный налог'!$A$9:$C$16,'[2]Транспортный налог'!#REF!,'[2]Транспортный налог'!$E$9:$E$16,'[2]Транспортный налог'!#REF!,'[2]Транспортный налог'!#REF!,'[2]Транспортный налог'!#REF!</definedName>
    <definedName name="P1_SCOPE_PROT2" localSheetId="0" hidden="1">'[2]Баланс мощности'!#REF!,'[2]Баланс мощности'!#REF!,'[2]Баланс мощности'!#REF!,'[2]Баланс мощности'!#REF!,'[2]Баланс мощности'!#REF!</definedName>
    <definedName name="P1_SCOPE_PROT2" hidden="1">'[2]Баланс мощности'!#REF!,'[2]Баланс мощности'!#REF!,'[2]Баланс мощности'!#REF!,'[2]Баланс мощности'!#REF!,'[2]Баланс мощности'!#REF!</definedName>
    <definedName name="P1_SCOPE_PROT22" localSheetId="0" hidden="1">#REF!,#REF!,#REF!,#REF!,#REF!,#REF!,#REF!</definedName>
    <definedName name="P1_SCOPE_PROT22" hidden="1">#REF!,#REF!,#REF!,#REF!,#REF!,#REF!,#REF!</definedName>
    <definedName name="P1_SCOPE_PROT27" localSheetId="0" hidden="1">'[2] КВЛ 2012-2014 '!#REF!,'[2] КВЛ 2012-2014 '!$B$51:$B$54,'[2] КВЛ 2012-2014 '!$A$46:$B$49,'[2] КВЛ 2012-2014 '!#REF!,'[2] КВЛ 2012-2014 '!$A$8:$B$12,'[2] КВЛ 2012-2014 '!$A$15:$B$19</definedName>
    <definedName name="P1_SCOPE_PROT27" hidden="1">'[2] КВЛ 2012-2014 '!#REF!,'[2] КВЛ 2012-2014 '!$B$51:$B$54,'[2] КВЛ 2012-2014 '!$A$46:$B$49,'[2] КВЛ 2012-2014 '!#REF!,'[2] КВЛ 2012-2014 '!$A$8:$B$12,'[2] КВЛ 2012-2014 '!$A$15:$B$19</definedName>
    <definedName name="P1_SCOPE_PROT34" hidden="1">#REF!,#REF!,#REF!,#REF!,#REF!,#REF!</definedName>
    <definedName name="P1_SCOPE_PROT5" hidden="1">'[2]Амортизация по уровням напр-я'!$I$19:$I$22,'[2]Амортизация по уровням напр-я'!$I$14:$I$17,'[2]Амортизация по уровням напр-я'!$D$14:$F$17</definedName>
    <definedName name="P1_SCOPE_PROT8" hidden="1">#REF!,#REF!,#REF!,#REF!</definedName>
    <definedName name="P1_T2.1?Protection" localSheetId="0" hidden="1">[3]Лист1!$G$34:$N$35,[3]Лист1!$Q$34:$W$35,[3]Лист1!$Z$34:$AE$35,[3]Лист1!$G$38:$N$38,[3]Лист1!$Q$38:$W$38,[3]Лист1!$Z$38:$AE$38</definedName>
    <definedName name="P1_T2.1?Protection" hidden="1">[3]Лист1!$G$34:$N$35,[3]Лист1!$Q$34:$W$35,[3]Лист1!$Z$34:$AE$35,[3]Лист1!$G$38:$N$38,[3]Лист1!$Q$38:$W$38,[3]Лист1!$Z$38:$AE$38</definedName>
    <definedName name="P1_T2.2?Protection" localSheetId="0">[3]Лист1!$Q$8:$W$9,[3]Лист1!$Z$8:$AE$9,[3]Лист1!$G$11:$N$12,[3]Лист1!$Q$11:$W$12,[3]Лист1!$Z$11:$AE$12,[3]Лист1!$G$14:$N$15,[3]Лист1!$Q$14:$W$15,[3]Лист1!$Z$14:$AE$15</definedName>
    <definedName name="P1_T2.2?Protection">[3]Лист1!$Q$8:$W$9,[3]Лист1!$Z$8:$AE$9,[3]Лист1!$G$11:$N$12,[3]Лист1!$Q$11:$W$12,[3]Лист1!$Z$11:$AE$12,[3]Лист1!$G$14:$N$15,[3]Лист1!$Q$14:$W$15,[3]Лист1!$Z$14:$AE$15</definedName>
    <definedName name="P1_T2.2_DiapProt" localSheetId="0" hidden="1">[3]Лист1!$G$44:$N$44,[3]Лист1!$G$47:$N$47,[3]Лист1!$Q$44:$W$44,[3]Лист1!$Q$47:$W$47,[3]Лист1!$Z$44:$AE$44,[3]Лист1!$Z$47:$AE$47</definedName>
    <definedName name="P1_T2.2_DiapProt" hidden="1">[3]Лист1!$G$44:$N$44,[3]Лист1!$G$47:$N$47,[3]Лист1!$Q$44:$W$44,[3]Лист1!$Q$47:$W$47,[3]Лист1!$Z$44:$AE$44,[3]Лист1!$Z$47:$AE$47</definedName>
    <definedName name="P1_T2?Protection" localSheetId="0" hidden="1">'[4]2006 ФСТ'!$Z$47:$AE$47,'[4]2006 ФСТ'!$Q$8:$W$9,'[4]2006 ФСТ'!$Z$8:$AE$9,'[4]2006 ФСТ'!$G$11:$N$12,'[4]2006 ФСТ'!$Q$11:$W$12,'[4]2006 ФСТ'!$Z$11:$AE$12,'[4]2006 ФСТ'!$G$14:$N$15,'[4]2006 ФСТ'!$Q$14:$W$15</definedName>
    <definedName name="P1_T2?Protection" hidden="1">'[4]2006 ФСТ'!$Z$47:$AE$47,'[4]2006 ФСТ'!$Q$8:$W$9,'[4]2006 ФСТ'!$Z$8:$AE$9,'[4]2006 ФСТ'!$G$11:$N$12,'[4]2006 ФСТ'!$Q$11:$W$12,'[4]2006 ФСТ'!$Z$11:$AE$12,'[4]2006 ФСТ'!$G$14:$N$15,'[4]2006 ФСТ'!$Q$14:$W$15</definedName>
    <definedName name="P1_T2_DiapProt" localSheetId="0" hidden="1">'[4]2006 ФСТ'!$Z$44:$AE$44,'[4]2006 ФСТ'!$Q$47:$W$47,'[4]2006 ФСТ'!$Z$47:$AE$47,'[4]2006 ФСТ'!$Q$8:$W$9,'[4]2006 ФСТ'!$Z$8:$AE$9,'[4]2006 ФСТ'!$G$11:$N$12,'[4]2006 ФСТ'!$Q$11:$W$12,'[4]2006 ФСТ'!$Z$11:$AE$12</definedName>
    <definedName name="P1_T2_DiapProt" hidden="1">'[4]2006 ФСТ'!$Z$44:$AE$44,'[4]2006 ФСТ'!$Q$47:$W$47,'[4]2006 ФСТ'!$Z$47:$AE$47,'[4]2006 ФСТ'!$Q$8:$W$9,'[4]2006 ФСТ'!$Z$8:$AE$9,'[4]2006 ФСТ'!$G$11:$N$12,'[4]2006 ФСТ'!$Q$11:$W$12,'[4]2006 ФСТ'!$Z$11:$AE$12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PROT1" hidden="1">'[2]Баланс энергии'!$E$11,'[2]Баланс энергии'!$G$11:$G$12,'[2]Баланс энергии'!$Y$11,'[2]Баланс энергии'!$AA$11:$AA$12,'[2]Баланс энергии'!$X$14:$AA$17</definedName>
    <definedName name="P2_SCOPE_PROT13" localSheetId="0" hidden="1">#REF!,#REF!,#REF!,#REF!,#REF!,#REF!,#REF!,#REF!</definedName>
    <definedName name="P2_SCOPE_PROT13" hidden="1">#REF!,#REF!,#REF!,#REF!,#REF!,#REF!,#REF!,#REF!</definedName>
    <definedName name="P2_SCOPE_PROT14" localSheetId="0" hidden="1">#REF!,#REF!,#REF!,#REF!,#REF!,#REF!,#REF!,#REF!</definedName>
    <definedName name="P2_SCOPE_PROT14" hidden="1">#REF!,#REF!,#REF!,#REF!,#REF!,#REF!,#REF!,#REF!</definedName>
    <definedName name="P2_SCOPE_PROT2" localSheetId="0" hidden="1">'[2]Баланс мощности'!#REF!,'[2]Баланс мощности'!#REF!,'[2]Баланс мощности'!#REF!,'[2]Баланс мощности'!#REF!,'[2]Баланс мощности'!#REF!</definedName>
    <definedName name="P2_SCOPE_PROT2" hidden="1">'[2]Баланс мощности'!#REF!,'[2]Баланс мощности'!#REF!,'[2]Баланс мощности'!#REF!,'[2]Баланс мощности'!#REF!,'[2]Баланс мощности'!#REF!</definedName>
    <definedName name="P2_SCOPE_PROT22" localSheetId="0" hidden="1">#REF!,#REF!,#REF!,#REF!,#REF!,#REF!</definedName>
    <definedName name="P2_SCOPE_PROT22" hidden="1">#REF!,#REF!,#REF!,#REF!,#REF!,#REF!</definedName>
    <definedName name="P2_SCOPE_PROT27" localSheetId="0" hidden="1">'[2] КВЛ 2012-2014 '!#REF!,'[2] КВЛ 2012-2014 '!$A$22:$B$25,'[2] КВЛ 2012-2014 '!$A$28:$B$31,'[2] КВЛ 2012-2014 '!$A$34:$B$37,'[2] КВЛ 2012-2014 '!$A$40:$B$43,'[2] КВЛ 2012-2014 '!#REF!</definedName>
    <definedName name="P2_SCOPE_PROT27" hidden="1">'[2] КВЛ 2012-2014 '!#REF!,'[2] КВЛ 2012-2014 '!$A$22:$B$25,'[2] КВЛ 2012-2014 '!$A$28:$B$31,'[2] КВЛ 2012-2014 '!$A$34:$B$37,'[2] КВЛ 2012-2014 '!$A$40:$B$43,'[2] КВЛ 2012-2014 '!#REF!</definedName>
    <definedName name="P2_SCOPE_PROT5" hidden="1">'[2]Амортизация по уровням напр-я'!$D$9:$F$12,'[2]Амортизация по уровням напр-я'!$I$9:$I$12,'[2]Амортизация по уровням напр-я'!$D$19:$F$22</definedName>
    <definedName name="P2_SCOPE_PROT8" localSheetId="0" hidden="1">#REF!,#REF!,#REF!,#REF!</definedName>
    <definedName name="P2_SCOPE_PROT8" hidden="1">#REF!,#REF!,#REF!,#REF!</definedName>
    <definedName name="P2_T2.1?Protection" localSheetId="0" hidden="1">[3]Лист1!$G$40:$N$42,[3]Лист1!$Q$40:$W$42,[3]Лист1!$Z$40:$AE$42,[3]Лист1!$G$47:$N$47,[3]Лист1!$Q$47:$W$47,[3]Лист1!$Z$47:$AE$47</definedName>
    <definedName name="P2_T2.1?Protection" hidden="1">[3]Лист1!$G$40:$N$42,[3]Лист1!$Q$40:$W$42,[3]Лист1!$Z$40:$AE$42,[3]Лист1!$G$47:$N$47,[3]Лист1!$Q$47:$W$47,[3]Лист1!$Z$47:$AE$47</definedName>
    <definedName name="P2_T2.2?Protection" localSheetId="0">[3]Лист1!$G$17:$N$21,[3]Лист1!$Q$17:$W$21,[3]Лист1!$Z$17:$AE$21,[3]Лист1!$G$25:$N$25,[3]Лист1!$Q$25:$W$25,[3]Лист1!$Z$25:$AE$25,[3]Лист1!$G$27:$N$31,[3]Лист1!$Q$27:$W$31</definedName>
    <definedName name="P2_T2.2?Protection">[3]Лист1!$G$17:$N$21,[3]Лист1!$Q$17:$W$21,[3]Лист1!$Z$17:$AE$21,[3]Лист1!$G$25:$N$25,[3]Лист1!$Q$25:$W$25,[3]Лист1!$Z$25:$AE$25,[3]Лист1!$G$27:$N$31,[3]Лист1!$Q$27:$W$31</definedName>
    <definedName name="P2_T2?Protection" localSheetId="0" hidden="1">'[4]2006 ФСТ'!$Z$14:$AE$15,'[4]2006 ФСТ'!$G$17:$N$21,'[4]2006 ФСТ'!$Q$17:$W$21,'[4]2006 ФСТ'!$Z$17:$AE$21,'[4]2006 ФСТ'!$G$25:$N$25,'[4]2006 ФСТ'!$Q$25:$W$25,'[4]2006 ФСТ'!$Z$25:$AE$25</definedName>
    <definedName name="P2_T2?Protection" hidden="1">'[4]2006 ФСТ'!$Z$14:$AE$15,'[4]2006 ФСТ'!$G$17:$N$21,'[4]2006 ФСТ'!$Q$17:$W$21,'[4]2006 ФСТ'!$Z$17:$AE$21,'[4]2006 ФСТ'!$G$25:$N$25,'[4]2006 ФСТ'!$Q$25:$W$25,'[4]2006 ФСТ'!$Z$25:$AE$25</definedName>
    <definedName name="P2_T2_DiapProt" localSheetId="0" hidden="1">'[4]2006 ФСТ'!$G$14:$N$15,'[4]2006 ФСТ'!$Q$14:$W$15,'[4]2006 ФСТ'!$Z$14:$AE$15,'[4]2006 ФСТ'!$G$17:$N$21,'[4]2006 ФСТ'!$Q$17:$W$21,'[4]2006 ФСТ'!$Z$17:$AE$21,'[4]2006 ФСТ'!$G$25:$N$25</definedName>
    <definedName name="P2_T2_DiapProt" hidden="1">'[4]2006 ФСТ'!$G$14:$N$15,'[4]2006 ФСТ'!$Q$14:$W$15,'[4]2006 ФСТ'!$Z$14:$AE$15,'[4]2006 ФСТ'!$G$17:$N$21,'[4]2006 ФСТ'!$Q$17:$W$21,'[4]2006 ФСТ'!$Z$17:$AE$21,'[4]2006 ФСТ'!$G$25:$N$25</definedName>
    <definedName name="P3_SCOPE_PROT1" hidden="1">'[2]Баланс энергии'!$X$19:$AA$20,'[2]Баланс энергии'!$X$22:$AA$24,'[2]Баланс энергии'!$D$22:$G$24,'[2]Баланс энергии'!$D$19:$G$20,'[2]Баланс энергии'!$D$14:$G$17</definedName>
    <definedName name="P3_SCOPE_PROT14" localSheetId="0" hidden="1">#REF!,#REF!,#REF!,#REF!,#REF!,#REF!,#REF!,#REF!,#REF!</definedName>
    <definedName name="P3_SCOPE_PROT14" hidden="1">#REF!,#REF!,#REF!,#REF!,#REF!,#REF!,#REF!,#REF!,#REF!</definedName>
    <definedName name="P3_SCOPE_PROT2" localSheetId="0" hidden="1">'[2]Баланс мощности'!#REF!,'[2]Баланс мощности'!#REF!,'[2]Баланс мощности'!#REF!,'[2]Баланс мощности'!#REF!,'[2]Баланс мощности'!$E$11</definedName>
    <definedName name="P3_SCOPE_PROT2" hidden="1">'[2]Баланс мощности'!#REF!,'[2]Баланс мощности'!#REF!,'[2]Баланс мощности'!#REF!,'[2]Баланс мощности'!#REF!,'[2]Баланс мощности'!$E$11</definedName>
    <definedName name="P3_SCOPE_PROT8" localSheetId="0" hidden="1">#REF!,#REF!,#REF!,#REF!,#REF!</definedName>
    <definedName name="P3_SCOPE_PROT8" hidden="1">#REF!,#REF!,#REF!,#REF!,#REF!</definedName>
    <definedName name="P3_T2.1?Protection" localSheetId="0" hidden="1">[3]Лист1!$G$8:$N$9,[3]Лист1!$Q$8:$W$9,[3]Лист1!$Z$8:$AE$9,[3]Лист1!$G$11:$N$12,[3]Лист1!$Q$11:$W$12,[3]Лист1!$Z$11:$AE$12</definedName>
    <definedName name="P3_T2.1?Protection" hidden="1">[3]Лист1!$G$8:$N$9,[3]Лист1!$Q$8:$W$9,[3]Лист1!$Z$8:$AE$9,[3]Лист1!$G$11:$N$12,[3]Лист1!$Q$11:$W$12,[3]Лист1!$Z$11:$AE$12</definedName>
    <definedName name="P3_T2.2?Protection" localSheetId="0">[3]Лист1!$Z$27:$AE$31,[3]Лист1!$G$34:$N$35,[3]Лист1!$Q$34:$W$35,[3]Лист1!$Z$34:$AE$35,[3]Лист1!$G$38:$N$38,[3]Лист1!$Q$38:$W$38,[3]Лист1!$Z$38:$AE$38,[3]Лист1!$G$40:$N$42</definedName>
    <definedName name="P3_T2.2?Protection">[3]Лист1!$Z$27:$AE$31,[3]Лист1!$G$34:$N$35,[3]Лист1!$Q$34:$W$35,[3]Лист1!$Z$34:$AE$35,[3]Лист1!$G$38:$N$38,[3]Лист1!$Q$38:$W$38,[3]Лист1!$Z$38:$AE$38,[3]Лист1!$G$40:$N$42</definedName>
    <definedName name="P3_T2?Protection" localSheetId="0" hidden="1">'[4]2006 ФСТ'!$G$27:$N$31,'[4]2006 ФСТ'!$Q$27:$W$31,'[4]2006 ФСТ'!$Z$27:$AE$31,'[4]2006 ФСТ'!$G$34:$N$35,'[4]2006 ФСТ'!$Q$34:$W$35,'[4]2006 ФСТ'!$Z$34:$AE$35,'[4]2006 ФСТ'!$G$38:$N$38</definedName>
    <definedName name="P3_T2?Protection" hidden="1">'[4]2006 ФСТ'!$G$27:$N$31,'[4]2006 ФСТ'!$Q$27:$W$31,'[4]2006 ФСТ'!$Z$27:$AE$31,'[4]2006 ФСТ'!$G$34:$N$35,'[4]2006 ФСТ'!$Q$34:$W$35,'[4]2006 ФСТ'!$Z$34:$AE$35,'[4]2006 ФСТ'!$G$38:$N$38</definedName>
    <definedName name="P3_T2_DiapProt" localSheetId="0" hidden="1">'[4]2006 ФСТ'!$Q$25:$W$25,'[4]2006 ФСТ'!$Z$25:$AE$25,'[4]2006 ФСТ'!$G$27:$N$31,'[4]2006 ФСТ'!$Q$27:$W$31,'[4]2006 ФСТ'!$Z$27:$AE$31,'[4]2006 ФСТ'!$G$34:$N$35,'[4]2006 ФСТ'!$Q$34:$W$35</definedName>
    <definedName name="P3_T2_DiapProt" hidden="1">'[4]2006 ФСТ'!$Q$25:$W$25,'[4]2006 ФСТ'!$Z$25:$AE$25,'[4]2006 ФСТ'!$G$27:$N$31,'[4]2006 ФСТ'!$Q$27:$W$31,'[4]2006 ФСТ'!$Z$27:$AE$31,'[4]2006 ФСТ'!$G$34:$N$35,'[4]2006 ФСТ'!$Q$34:$W$35</definedName>
    <definedName name="P4_SCOPE_PROT1" localSheetId="0" hidden="1">'[2]Баланс энергии'!#REF!,'[2]Баланс энергии'!#REF!,'[2]Баланс энергии'!#REF!,'[2]Баланс энергии'!#REF!,'[2]Баланс энергии'!#REF!</definedName>
    <definedName name="P4_SCOPE_PROT1" hidden="1">'[2]Баланс энергии'!#REF!,'[2]Баланс энергии'!#REF!,'[2]Баланс энергии'!#REF!,'[2]Баланс энергии'!#REF!,'[2]Баланс энергии'!#REF!</definedName>
    <definedName name="P4_SCOPE_PROT14" localSheetId="0" hidden="1">#REF!,#REF!,#REF!,#REF!,#REF!,#REF!,#REF!,#REF!,#REF!</definedName>
    <definedName name="P4_SCOPE_PROT14" hidden="1">#REF!,#REF!,#REF!,#REF!,#REF!,#REF!,#REF!,#REF!,#REF!</definedName>
    <definedName name="P4_SCOPE_PROT2" localSheetId="0" hidden="1">'[2]Баланс мощности'!$G$11:$G$12,'[2]Баланс мощности'!$D$14:$G$17,'[2]Баланс мощности'!$D$20:$G$20,'[2]Баланс мощности'!$D$22:$G$24,'[2]Баланс мощности'!#REF!</definedName>
    <definedName name="P4_SCOPE_PROT2" hidden="1">'[2]Баланс мощности'!$G$11:$G$12,'[2]Баланс мощности'!$D$14:$G$17,'[2]Баланс мощности'!$D$20:$G$20,'[2]Баланс мощности'!$D$22:$G$24,'[2]Баланс мощности'!#REF!</definedName>
    <definedName name="P4_SCOPE_PROT8" localSheetId="0" hidden="1">#REF!,#REF!,#REF!,#REF!,#REF!</definedName>
    <definedName name="P4_SCOPE_PROT8" hidden="1">#REF!,#REF!,#REF!,#REF!,#REF!</definedName>
    <definedName name="P4_T2.1?Protection" localSheetId="0" hidden="1">[3]Лист1!$G$14:$N$15,[3]Лист1!$Q$14:$W$15,[3]Лист1!$Z$14:$AE$15,[3]Лист1!$G$17:$N$21,[3]Лист1!$Q$17:$W$21,[3]Лист1!$Z$17:$AE$21</definedName>
    <definedName name="P4_T2.1?Protection" hidden="1">[3]Лист1!$G$14:$N$15,[3]Лист1!$Q$14:$W$15,[3]Лист1!$Z$14:$AE$15,[3]Лист1!$G$17:$N$21,[3]Лист1!$Q$17:$W$21,[3]Лист1!$Z$17:$AE$21</definedName>
    <definedName name="P4_T2.2?Protection" localSheetId="0">[3]Лист1!$Q$40:$W$42,[3]Лист1!$Z$40:$AE$42,[3]Лист1!$G$47:$N$47,[3]Лист1!$Q$47:$W$47,[3]Лист1!$Z$47:$AE$47,[3]Лист1!$G$8:$N$9,'НВВ 2020-2024'!P1_T2.2?Protection,'НВВ 2020-2024'!P2_T2.2?Protection</definedName>
    <definedName name="P4_T2.2?Protection">[3]Лист1!$Q$40:$W$42,[3]Лист1!$Z$40:$AE$42,[3]Лист1!$G$47:$N$47,[3]Лист1!$Q$47:$W$47,[3]Лист1!$Z$47:$AE$47,[3]Лист1!$G$8:$N$9,P1_T2.2?Protection,P2_T2.2?Protection</definedName>
    <definedName name="P4_T2?Protection" localSheetId="0" hidden="1">'[4]2006 ФСТ'!$Q$38:$W$38,'[4]2006 ФСТ'!$Z$38:$AE$38,'[4]2006 ФСТ'!$G$40:$N$42,'[4]2006 ФСТ'!$Q$40:$W$42,'[4]2006 ФСТ'!$Z$40:$AE$42,'[4]2006 ФСТ'!$G$8:$N$9,'[4]2006 ФСТ'!$G$47:$N$47,'[4]2006 ФСТ'!$G$44:$N$44</definedName>
    <definedName name="P4_T2?Protection" hidden="1">'[4]2006 ФСТ'!$Q$38:$W$38,'[4]2006 ФСТ'!$Z$38:$AE$38,'[4]2006 ФСТ'!$G$40:$N$42,'[4]2006 ФСТ'!$Q$40:$W$42,'[4]2006 ФСТ'!$Z$40:$AE$42,'[4]2006 ФСТ'!$G$8:$N$9,'[4]2006 ФСТ'!$G$47:$N$47,'[4]2006 ФСТ'!$G$44:$N$44</definedName>
    <definedName name="P4_T2_DiapProt" localSheetId="0" hidden="1">'[4]2006 ФСТ'!$Z$34:$AE$35,'[4]2006 ФСТ'!$G$38:$N$38,'[4]2006 ФСТ'!$Q$38:$W$38,'[4]2006 ФСТ'!$Z$38:$AE$38,'[4]2006 ФСТ'!$G$40:$N$42,'[4]2006 ФСТ'!$Q$40:$W$42,'[4]2006 ФСТ'!$Z$40:$AE$42,'[4]2006 ФСТ'!$G$8:$N$9</definedName>
    <definedName name="P4_T2_DiapProt" hidden="1">'[4]2006 ФСТ'!$Z$34:$AE$35,'[4]2006 ФСТ'!$G$38:$N$38,'[4]2006 ФСТ'!$Q$38:$W$38,'[4]2006 ФСТ'!$Z$38:$AE$38,'[4]2006 ФСТ'!$G$40:$N$42,'[4]2006 ФСТ'!$Q$40:$W$42,'[4]2006 ФСТ'!$Z$40:$AE$42,'[4]2006 ФСТ'!$G$8:$N$9</definedName>
    <definedName name="P5_SCOPE_PROT1" localSheetId="0" hidden="1">'[2]Баланс энергии'!#REF!,'[2]Баланс энергии'!#REF!,'[2]Баланс энергии'!#REF!,'[2]Баланс энергии'!#REF!,'[2]Баланс энергии'!#REF!</definedName>
    <definedName name="P5_SCOPE_PROT1" hidden="1">'[2]Баланс энергии'!#REF!,'[2]Баланс энергии'!#REF!,'[2]Баланс энергии'!#REF!,'[2]Баланс энергии'!#REF!,'[2]Баланс энергии'!#REF!</definedName>
    <definedName name="P5_SCOPE_PROT2" localSheetId="0" hidden="1">'[2]Баланс мощности'!#REF!,'[2]Баланс мощности'!#REF!,'[2]Баланс мощности'!#REF!,'[2]Баланс мощности'!#REF!,'[2]Баланс мощности'!#REF!</definedName>
    <definedName name="P5_SCOPE_PROT2" hidden="1">'[2]Баланс мощности'!#REF!,'[2]Баланс мощности'!#REF!,'[2]Баланс мощности'!#REF!,'[2]Баланс мощности'!#REF!,'[2]Баланс мощности'!#REF!</definedName>
    <definedName name="P5_SCOPE_PROT8" localSheetId="0" hidden="1">#REF!,#REF!,#REF!,#REF!,#REF!</definedName>
    <definedName name="P5_SCOPE_PROT8" hidden="1">#REF!,#REF!,#REF!,#REF!,#REF!</definedName>
    <definedName name="P5_T2.1?Protection" localSheetId="0" hidden="1">[3]Лист1!$G$25:$N$25,[3]Лист1!$Q$25:$W$25,[3]Лист1!$Z$25:$AE$25,[3]Лист1!$G$27:$N$31,[3]Лист1!$Q$27:$W$31,[3]Лист1!$G$44:$N$44</definedName>
    <definedName name="P5_T2.1?Protection" hidden="1">[3]Лист1!$G$25:$N$25,[3]Лист1!$Q$25:$W$25,[3]Лист1!$Z$25:$AE$25,[3]Лист1!$G$27:$N$31,[3]Лист1!$Q$27:$W$31,[3]Лист1!$G$44:$N$44</definedName>
    <definedName name="P6_SCOPE_PROT1" localSheetId="0" hidden="1">'[2]Баланс энергии'!#REF!,'[2]Баланс энергии'!#REF!,'[2]Баланс энергии'!$A$39:$B$41,'[2]Баланс энергии'!#REF!,'НВВ 2020-2024'!P1_SCOPE_PROT1,[0]!P2_SCOPE_PROT1</definedName>
    <definedName name="P6_SCOPE_PROT1" hidden="1">'[2]Баланс энергии'!#REF!,'[2]Баланс энергии'!#REF!,'[2]Баланс энергии'!$A$39:$B$41,'[2]Баланс энергии'!#REF!,P1_SCOPE_PROT1,P2_SCOPE_PROT1</definedName>
    <definedName name="P6_SCOPE_PROT8" localSheetId="0" hidden="1">#REF!,#REF!,#REF!,#REF!</definedName>
    <definedName name="P6_SCOPE_PROT8" hidden="1">#REF!,#REF!,#REF!,#REF!</definedName>
    <definedName name="P6_T2.1?Protection" localSheetId="0" hidden="1">[3]Лист1!$Q$44:$W$44,[3]Лист1!$Z$44:$AE$44,[3]Лист1!$Z$27:$AE$31,'НВВ 2020-2024'!P1_T2.1?Protection,'НВВ 2020-2024'!P2_T2.1?Protection,'НВВ 2020-2024'!P3_T2.1?Protection</definedName>
    <definedName name="P6_T2.1?Protection" hidden="1">[3]Лист1!$Q$44:$W$44,[3]Лист1!$Z$44:$AE$44,[3]Лист1!$Z$27:$AE$31,P1_T2.1?Protection,P2_T2.1?Protection,P3_T2.1?Protection</definedName>
    <definedName name="region_name" localSheetId="0">[1]Титульный!$F$8</definedName>
    <definedName name="region_name">[1]Титульный!$F$8</definedName>
    <definedName name="regionException_flag">[5]TEHSHEET!$E$2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COPE_DIP1_1" localSheetId="0">'[2]Баланс энергии'!#REF!</definedName>
    <definedName name="SCOPE_DIP1_1">'[2]Баланс энергии'!#REF!</definedName>
    <definedName name="SCOPE_DIP1_2" localSheetId="0">'[2]Баланс энергии'!#REF!</definedName>
    <definedName name="SCOPE_DIP1_2">'[2]Баланс энергии'!#REF!</definedName>
    <definedName name="SCOPE_PROT1" localSheetId="0">[0]!P3_SCOPE_PROT1,'НВВ 2020-2024'!P4_SCOPE_PROT1,'НВВ 2020-2024'!P5_SCOPE_PROT1,'НВВ 2020-2024'!P6_SCOPE_PROT1</definedName>
    <definedName name="SCOPE_PROT1">P3_SCOPE_PROT1,P4_SCOPE_PROT1,P5_SCOPE_PROT1,P6_SCOPE_PROT1</definedName>
    <definedName name="SCOPE_PROT10" localSheetId="0">#REF!,#REF!,#REF!,#REF!,#REF!,#REF!</definedName>
    <definedName name="SCOPE_PROT10">#REF!,#REF!,#REF!,#REF!,#REF!,#REF!</definedName>
    <definedName name="SCOPE_PROT11">#REF!,#REF!,#REF!,#REF!</definedName>
    <definedName name="SCOPE_PROT12">#REF!,#REF!,#REF!</definedName>
    <definedName name="SCOPE_PROT13" localSheetId="0">#REF!,#REF!,'НВВ 2020-2024'!P1_SCOPE_PROT13,'НВВ 2020-2024'!P2_SCOPE_PROT13</definedName>
    <definedName name="SCOPE_PROT13">#REF!,#REF!,P1_SCOPE_PROT13,P2_SCOPE_PROT13</definedName>
    <definedName name="SCOPE_PROT14" localSheetId="0">#REF!,#REF!,#REF!,'НВВ 2020-2024'!P1_SCOPE_PROT14,'НВВ 2020-2024'!P2_SCOPE_PROT14,'НВВ 2020-2024'!P3_SCOPE_PROT14,'НВВ 2020-2024'!P4_SCOPE_PROT14</definedName>
    <definedName name="SCOPE_PROT14">#REF!,#REF!,#REF!,P1_SCOPE_PROT14,P2_SCOPE_PROT14,P3_SCOPE_PROT14,P4_SCOPE_PROT14</definedName>
    <definedName name="SCOPE_PROT15">'[2]Плата за землю'!$B$7:$E$7,'[2]Плата за землю'!$A$10:$E$13</definedName>
    <definedName name="SCOPE_PROT16" localSheetId="0">'[2]Транспортный налог'!#REF!,'[2]Транспортный налог'!#REF!,'[2]Транспортный налог'!$E$19,'НВВ 2020-2024'!P1_SCOPE_PROT16</definedName>
    <definedName name="SCOPE_PROT16">'[2]Транспортный налог'!#REF!,'[2]Транспортный налог'!#REF!,'[2]Транспортный налог'!$E$19,P1_SCOPE_PROT16</definedName>
    <definedName name="SCOPE_PROT18" localSheetId="0">#REF!,#REF!,#REF!</definedName>
    <definedName name="SCOPE_PROT18">#REF!,#REF!,#REF!</definedName>
    <definedName name="SCOPE_PROT19">'[2]Аренда имущества'!$A$23:$E$27,'[2]Аренда имущества'!$A$8:$E$13,'[2]Аренда имущества'!$A$30:$E$33</definedName>
    <definedName name="SCOPE_PROT2" localSheetId="0">'НВВ 2020-2024'!P1_SCOPE_PROT2,'НВВ 2020-2024'!P2_SCOPE_PROT2,'НВВ 2020-2024'!P3_SCOPE_PROT2,'НВВ 2020-2024'!P4_SCOPE_PROT2,'НВВ 2020-2024'!P5_SCOPE_PROT2</definedName>
    <definedName name="SCOPE_PROT2">P1_SCOPE_PROT2,P2_SCOPE_PROT2,P3_SCOPE_PROT2,P4_SCOPE_PROT2,P5_SCOPE_PROT2</definedName>
    <definedName name="SCOPE_PROT20" localSheetId="0">#REF!,#REF!,#REF!,#REF!</definedName>
    <definedName name="SCOPE_PROT20">#REF!,#REF!,#REF!,#REF!</definedName>
    <definedName name="SCOPE_PROT21" localSheetId="0">#REF!,#REF!,#REF!,#REF!,#REF!,#REF!,#REF!,#REF!</definedName>
    <definedName name="SCOPE_PROT21">#REF!,#REF!,#REF!,#REF!,#REF!,#REF!,#REF!,#REF!</definedName>
    <definedName name="SCOPE_PROT22" localSheetId="0">#REF!,#REF!,#REF!,#REF!,'НВВ 2020-2024'!P1_SCOPE_PROT22,'НВВ 2020-2024'!P2_SCOPE_PROT22</definedName>
    <definedName name="SCOPE_PROT22">#REF!,#REF!,#REF!,#REF!,P1_SCOPE_PROT22,P2_SCOPE_PROT22</definedName>
    <definedName name="SCOPE_PROT23" localSheetId="0">'[2]Прочие НР'!$C$7:$C$11,'[2]Прочие НР'!#REF!,'[2]Прочие НР'!$D$13,'[2]Прочие НР'!$B$13,'[2]Прочие НР'!$A$7:$A$11</definedName>
    <definedName name="SCOPE_PROT23">'[2]Прочие НР'!$C$7:$C$11,'[2]Прочие НР'!#REF!,'[2]Прочие НР'!$D$13,'[2]Прочие НР'!$B$13,'[2]Прочие НР'!$A$7:$A$11</definedName>
    <definedName name="SCOPE_PROT24">#REF!,#REF!,#REF!,#REF!,#REF!</definedName>
    <definedName name="SCOPE_PROT25" localSheetId="0">'[2]Налог на имущество'!$E$7:$E$9,'[2]Налог на имущество'!#REF!,'[2]Налог на имущество'!$D$11,'[2]Налог на имущество'!$B$12:$E$16,'[2]Налог на имущество'!#REF!</definedName>
    <definedName name="SCOPE_PROT25">'[2]Налог на имущество'!$E$7:$E$9,'[2]Налог на имущество'!#REF!,'[2]Налог на имущество'!$D$11,'[2]Налог на имущество'!$B$12:$E$16,'[2]Налог на имущество'!#REF!</definedName>
    <definedName name="SCOPE_PROT26" localSheetId="0">'[2]Выпадающий доход'!#REF!,'[2]Выпадающий доход'!#REF!,'[2]Выпадающий доход'!#REF!,'[2]Выпадающий доход'!$A$7:$A$9,'[2]Выпадающий доход'!$E$7:$E$9</definedName>
    <definedName name="SCOPE_PROT26">'[2]Выпадающий доход'!#REF!,'[2]Выпадающий доход'!#REF!,'[2]Выпадающий доход'!#REF!,'[2]Выпадающий доход'!$A$7:$A$9,'[2]Выпадающий доход'!$E$7:$E$9</definedName>
    <definedName name="SCOPE_PROT27" localSheetId="0">'[2] КВЛ 2012-2014 '!#REF!,'[2] КВЛ 2012-2014 '!#REF!,'[2] КВЛ 2012-2014 '!#REF!,'[2] КВЛ 2012-2014 '!$A$2:$G$2,'[2] КВЛ 2012-2014 '!#REF!,'НВВ 2020-2024'!P1_SCOPE_PROT27,'НВВ 2020-2024'!P2_SCOPE_PROT27</definedName>
    <definedName name="SCOPE_PROT27">'[2] КВЛ 2012-2014 '!#REF!,'[2] КВЛ 2012-2014 '!#REF!,'[2] КВЛ 2012-2014 '!#REF!,'[2] КВЛ 2012-2014 '!$A$2:$G$2,'[2] КВЛ 2012-2014 '!#REF!,P1_SCOPE_PROT27,P2_SCOPE_PROT27</definedName>
    <definedName name="SCOPE_PROT28">#REF!</definedName>
    <definedName name="SCOPE_PROT29">#REF!,#REF!,#REF!,#REF!</definedName>
    <definedName name="SCOPE_PROT3">#REF!,#REF!,#REF!</definedName>
    <definedName name="SCOPE_PROT30">#REF!</definedName>
    <definedName name="SCOPE_PROT31">#REF!</definedName>
    <definedName name="SCOPE_PROT32">#REF!,#REF!,#REF!</definedName>
    <definedName name="SCOPE_PROT33">#REF!,#REF!,#REF!,#REF!</definedName>
    <definedName name="SCOPE_PROT34">#REF!,P1_SCOPE_PROT34</definedName>
    <definedName name="SCOPE_PROT35" localSheetId="0">#REF!,#REF!,#REF!</definedName>
    <definedName name="SCOPE_PROT35">#REF!,#REF!,#REF!</definedName>
    <definedName name="SCOPE_PROT36" localSheetId="0">#REF!,#REF!</definedName>
    <definedName name="SCOPE_PROT36">#REF!,#REF!</definedName>
    <definedName name="SCOPE_PROT37" localSheetId="0">#REF!,#REF!,#REF!</definedName>
    <definedName name="SCOPE_PROT37">#REF!,#REF!,#REF!</definedName>
    <definedName name="SCOPE_PROT38" localSheetId="0">#REF!,#REF!,#REF!</definedName>
    <definedName name="SCOPE_PROT38">#REF!,#REF!,#REF!</definedName>
    <definedName name="SCOPE_PROT4">#REF!</definedName>
    <definedName name="SCOPE_PROT5">P1_SCOPE_PROT5,P2_SCOPE_PROT5</definedName>
    <definedName name="SCOPE_PROT6" localSheetId="0">'[2]Свод по амортизации'!$E$8:$E$10,'[2]Свод по амортизации'!$C$14:$E$14,'[2]Свод по амортизации'!#REF!</definedName>
    <definedName name="SCOPE_PROT6">'[2]Свод по амортизации'!$E$8:$E$10,'[2]Свод по амортизации'!$C$14:$E$14,'[2]Свод по амортизации'!#REF!</definedName>
    <definedName name="SCOPE_PROT7">#REF!,#REF!,#REF!,#REF!,#REF!</definedName>
    <definedName name="SCOPE_PROT8" localSheetId="0">#REF!,[0]!P1_SCOPE_PROT8,'НВВ 2020-2024'!P2_SCOPE_PROT8,'НВВ 2020-2024'!P3_SCOPE_PROT8,'НВВ 2020-2024'!P4_SCOPE_PROT8,'НВВ 2020-2024'!P5_SCOPE_PROT8,'НВВ 2020-2024'!P6_SCOPE_PROT8</definedName>
    <definedName name="SCOPE_PROT8">#REF!,P1_SCOPE_PROT8,P2_SCOPE_PROT8,P3_SCOPE_PROT8,P4_SCOPE_PROT8,P5_SCOPE_PROT8,P6_SCOPE_PROT8</definedName>
    <definedName name="Sheet2?prefix?">"H"</definedName>
    <definedName name="T2.1?Protection" localSheetId="0">'НВВ 2020-2024'!P4_T2.1?Protection,'НВВ 2020-2024'!P5_T2.1?Protection,'НВВ 2020-2024'!P6_T2.1?Protection</definedName>
    <definedName name="T2.1?Protection">P4_T2.1?Protection,P5_T2.1?Protection,P6_T2.1?Protection</definedName>
    <definedName name="T2.1_DiapProt" localSheetId="0">[3]Лист1!$G$47:$N$47,[3]Лист1!$Q$44:$W$44,[3]Лист1!$Q$47:$W$47,[3]Лист1!$Z$44:$AE$44,[3]Лист1!$Z$47:$AE$47,[3]Лист1!$G$44:$N$44</definedName>
    <definedName name="T2.1_DiapProt">[3]Лист1!$G$47:$N$47,[3]Лист1!$Q$44:$W$44,[3]Лист1!$Q$47:$W$47,[3]Лист1!$Z$44:$AE$44,[3]Лист1!$Z$47:$AE$47,[3]Лист1!$G$44:$N$44</definedName>
    <definedName name="T2.2?Protection" localSheetId="0">'НВВ 2020-2024'!P3_T2.2?Protection,'НВВ 2020-2024'!P4_T2.2?Protection</definedName>
    <definedName name="T2.2?Protection">P3_T2.2?Protection,P4_T2.2?Protection</definedName>
    <definedName name="T2.2_DiapProt" localSheetId="0">[3]Лист1!$G$28,'НВВ 2020-2024'!P1_T2.2_DiapProt</definedName>
    <definedName name="T2.2_DiapProt">[3]Лист1!$G$28,P1_T2.2_DiapProt</definedName>
    <definedName name="T2?Protection" localSheetId="0">'[4]2006 ФСТ'!$Q$44:$W$44,'[4]2006 ФСТ'!$Z$44:$AE$44,'[4]2006 ФСТ'!$Q$47:$W$47,'НВВ 2020-2024'!P1_T2?Protection,'НВВ 2020-2024'!P2_T2?Protection,'НВВ 2020-2024'!P3_T2?Protection,'НВВ 2020-2024'!P4_T2?Protection</definedName>
    <definedName name="T2?Protection">'[4]2006 ФСТ'!$Q$44:$W$44,'[4]2006 ФСТ'!$Z$44:$AE$44,'[4]2006 ФСТ'!$Q$47:$W$47,P1_T2?Protection,P2_T2?Protection,P3_T2?Protection,P4_T2?Protection</definedName>
    <definedName name="T2_DiapProt" localSheetId="0">'[4]2006 ФСТ'!$G$47:$N$47,'[4]2006 ФСТ'!$G$44:$N$44,'[4]2006 ФСТ'!$Q$44:$W$44,'НВВ 2020-2024'!P1_T2_DiapProt,'НВВ 2020-2024'!P2_T2_DiapProt,'НВВ 2020-2024'!P3_T2_DiapProt,'НВВ 2020-2024'!P4_T2_DiapProt</definedName>
    <definedName name="T2_DiapProt">'[4]2006 ФСТ'!$G$47:$N$47,'[4]2006 ФСТ'!$G$44:$N$44,'[4]2006 ФСТ'!$Q$44:$W$44,P1_T2_DiapProt,P2_T2_DiapProt,P3_T2_DiapProt,P4_T2_DiapProt</definedName>
    <definedName name="T3?L1.4.1" localSheetId="0">#REF!</definedName>
    <definedName name="T3?L1.4.1">#REF!</definedName>
    <definedName name="T3?L1.5.1" localSheetId="0">#REF!</definedName>
    <definedName name="T3?L1.5.1">#REF!</definedName>
    <definedName name="VV" localSheetId="0">'НВВ 2020-2024'!VV</definedName>
    <definedName name="VV">[0]!VV</definedName>
    <definedName name="vvvv" localSheetId="0" hidden="1">#REF!,#REF!,#REF!,#REF!,#REF!,#REF!,#REF!,#REF!</definedName>
    <definedName name="vvvv" hidden="1">#REF!,#REF!,#REF!,#REF!,#REF!,#REF!,#REF!,#REF!</definedName>
    <definedName name="БазовыйПериод">[7]Заголовок!$B$15</definedName>
    <definedName name="в23ё" localSheetId="0">'НВВ 2020-2024'!в23ё</definedName>
    <definedName name="в23ё">[0]!в23ё</definedName>
    <definedName name="вв" localSheetId="0">'НВВ 2020-2024'!вв</definedName>
    <definedName name="вв">[0]!вв</definedName>
    <definedName name="восемь" localSheetId="0">#REF!</definedName>
    <definedName name="восемь">#REF!</definedName>
    <definedName name="второй" localSheetId="0">#REF!</definedName>
    <definedName name="второй">#REF!</definedName>
    <definedName name="дд" localSheetId="0">'НВВ 2020-2024'!дд</definedName>
    <definedName name="дд">[0]!дд</definedName>
    <definedName name="ж" localSheetId="0">'НВВ 2020-2024'!ж</definedName>
    <definedName name="ж">[0]!ж</definedName>
    <definedName name="жд" localSheetId="0">'НВВ 2020-2024'!жд</definedName>
    <definedName name="жд">[0]!жд</definedName>
    <definedName name="ЗП1">[8]Лист13!$A$2</definedName>
    <definedName name="ЗП2">[8]Лист13!$B$2</definedName>
    <definedName name="ЗП3">[8]Лист13!$C$2</definedName>
    <definedName name="ЗП4">[8]Лист13!$D$2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й" localSheetId="0">'НВВ 2020-2024'!й</definedName>
    <definedName name="й">[0]!й</definedName>
    <definedName name="йй" localSheetId="0">'НВВ 2020-2024'!йй</definedName>
    <definedName name="йй">[0]!йй</definedName>
    <definedName name="ке" localSheetId="0">'НВВ 2020-2024'!ке</definedName>
    <definedName name="ке">[0]!ке</definedName>
    <definedName name="критерий" localSheetId="0">#REF!</definedName>
    <definedName name="критерий">#REF!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мым" localSheetId="0">'НВВ 2020-2024'!мым</definedName>
    <definedName name="мым">[0]!мым</definedName>
    <definedName name="название" localSheetId="0">#REF!</definedName>
    <definedName name="название">#REF!</definedName>
    <definedName name="_xlnm.Print_Area" localSheetId="0">'НВВ 2020-2024'!$D$28:$M$102</definedName>
    <definedName name="олс" localSheetId="0">'НВВ 2020-2024'!олс</definedName>
    <definedName name="олс">[0]!олс</definedName>
    <definedName name="ОтпускЭлектроэнергииИтогоБаз">'[7]6'!$C$15</definedName>
    <definedName name="ОтпускЭлектроэнергииИтогоРег">'[7]6'!$C$24</definedName>
    <definedName name="первый" localSheetId="0">#REF!</definedName>
    <definedName name="первый">#REF!</definedName>
    <definedName name="ПериодРегулирования">[7]Заголовок!$B$14</definedName>
    <definedName name="ПОКАЗАТЕЛИ_ДОЛГОСР.ПРОГНОЗА" localSheetId="0">'[9]2002'!#REF!</definedName>
    <definedName name="ПОКАЗАТЕЛИ_ДОЛГОСР.ПРОГНОЗА">'[9]2002'!#REF!</definedName>
    <definedName name="р" localSheetId="0">'НВВ 2020-2024'!р</definedName>
    <definedName name="р">[0]!р</definedName>
    <definedName name="с" localSheetId="0">'НВВ 2020-2024'!с</definedName>
    <definedName name="с">[0]!с</definedName>
    <definedName name="семь" localSheetId="0">#REF!</definedName>
    <definedName name="семь">#REF!</definedName>
    <definedName name="сс" localSheetId="0">'НВВ 2020-2024'!сс</definedName>
    <definedName name="сс">[0]!сс</definedName>
    <definedName name="сссс" localSheetId="0">'НВВ 2020-2024'!сссс</definedName>
    <definedName name="сссс">[0]!сссс</definedName>
    <definedName name="ссы" localSheetId="0">'НВВ 2020-2024'!ссы</definedName>
    <definedName name="ссы">[0]!ссы</definedName>
    <definedName name="третий" localSheetId="0">#REF!</definedName>
    <definedName name="третий">#REF!</definedName>
    <definedName name="у" localSheetId="0">'НВВ 2020-2024'!у</definedName>
    <definedName name="у">[0]!у</definedName>
    <definedName name="фо" localSheetId="0">[10]Лист1!#REF!</definedName>
    <definedName name="фо">[10]Лист1!#REF!</definedName>
    <definedName name="фо1" localSheetId="0">[11]Лист1!#REF!</definedName>
    <definedName name="фо1">[11]Лист1!#REF!</definedName>
    <definedName name="ц" localSheetId="0">'НВВ 2020-2024'!ц</definedName>
    <definedName name="ц">[0]!ц</definedName>
    <definedName name="цу" localSheetId="0">'НВВ 2020-2024'!цу</definedName>
    <definedName name="цу">[0]!цу</definedName>
    <definedName name="четвертый" localSheetId="0">#REF!</definedName>
    <definedName name="четвертый">#REF!</definedName>
    <definedName name="ыв" localSheetId="0">'НВВ 2020-2024'!ыв</definedName>
    <definedName name="ыв">[0]!ыв</definedName>
    <definedName name="ыыыы" localSheetId="0">'НВВ 2020-2024'!ыыыы</definedName>
    <definedName name="ыыыы">[0]!ыыыы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7" i="1" l="1"/>
  <c r="H85" i="1"/>
  <c r="I85" i="1" s="1"/>
  <c r="J85" i="1" s="1"/>
  <c r="K85" i="1" s="1"/>
  <c r="L85" i="1" s="1"/>
  <c r="H84" i="1"/>
  <c r="I84" i="1" s="1"/>
  <c r="J84" i="1" s="1"/>
  <c r="K84" i="1" s="1"/>
  <c r="L84" i="1" s="1"/>
  <c r="G83" i="1"/>
  <c r="H83" i="1" s="1"/>
  <c r="I83" i="1" s="1"/>
  <c r="J83" i="1" s="1"/>
  <c r="K83" i="1" s="1"/>
  <c r="L83" i="1" s="1"/>
  <c r="H82" i="1"/>
  <c r="K76" i="1"/>
  <c r="H76" i="1"/>
  <c r="J76" i="1" s="1"/>
  <c r="L76" i="1" s="1"/>
  <c r="L74" i="1"/>
  <c r="H73" i="1"/>
  <c r="I73" i="1" s="1"/>
  <c r="J73" i="1" s="1"/>
  <c r="L72" i="1"/>
  <c r="H72" i="1"/>
  <c r="G70" i="1"/>
  <c r="G89" i="1" s="1"/>
  <c r="G99" i="1" s="1"/>
  <c r="G69" i="1"/>
  <c r="H60" i="1"/>
  <c r="I60" i="1" s="1"/>
  <c r="J60" i="1" s="1"/>
  <c r="K60" i="1" s="1"/>
  <c r="L60" i="1" s="1"/>
  <c r="H58" i="1"/>
  <c r="I58" i="1" s="1"/>
  <c r="J58" i="1" s="1"/>
  <c r="K58" i="1" s="1"/>
  <c r="L58" i="1" s="1"/>
  <c r="I56" i="1"/>
  <c r="J56" i="1" s="1"/>
  <c r="K56" i="1" s="1"/>
  <c r="L56" i="1" s="1"/>
  <c r="H54" i="1"/>
  <c r="I54" i="1" s="1"/>
  <c r="J54" i="1" s="1"/>
  <c r="K54" i="1" s="1"/>
  <c r="L54" i="1" s="1"/>
  <c r="I53" i="1"/>
  <c r="J53" i="1" s="1"/>
  <c r="K53" i="1" s="1"/>
  <c r="L53" i="1" s="1"/>
  <c r="L51" i="1"/>
  <c r="K51" i="1"/>
  <c r="J51" i="1"/>
  <c r="I51" i="1"/>
  <c r="H51" i="1"/>
  <c r="H50" i="1"/>
  <c r="I50" i="1" s="1"/>
  <c r="H45" i="1"/>
  <c r="H43" i="1" s="1"/>
  <c r="G45" i="1"/>
  <c r="G43" i="1" s="1"/>
  <c r="G61" i="1" s="1"/>
  <c r="H42" i="1"/>
  <c r="H41" i="1"/>
  <c r="I41" i="1" s="1"/>
  <c r="J41" i="1" s="1"/>
  <c r="K41" i="1" s="1"/>
  <c r="L41" i="1" s="1"/>
  <c r="J40" i="1"/>
  <c r="H40" i="1"/>
  <c r="I40" i="1" s="1"/>
  <c r="G33" i="1"/>
  <c r="L31" i="1"/>
  <c r="K31" i="1"/>
  <c r="L32" i="1" s="1"/>
  <c r="L33" i="1" s="1"/>
  <c r="J31" i="1"/>
  <c r="H31" i="1"/>
  <c r="H32" i="1" s="1"/>
  <c r="I16" i="1"/>
  <c r="J16" i="1" s="1"/>
  <c r="K16" i="1" s="1"/>
  <c r="L16" i="1" s="1"/>
  <c r="I15" i="1"/>
  <c r="J15" i="1" s="1"/>
  <c r="K15" i="1" s="1"/>
  <c r="L15" i="1" s="1"/>
  <c r="I14" i="1"/>
  <c r="J14" i="1" s="1"/>
  <c r="K14" i="1" s="1"/>
  <c r="L14" i="1" s="1"/>
  <c r="H81" i="1" l="1"/>
  <c r="H71" i="1" s="1"/>
  <c r="H39" i="1"/>
  <c r="I31" i="1"/>
  <c r="J32" i="1" s="1"/>
  <c r="J33" i="1" s="1"/>
  <c r="I32" i="1"/>
  <c r="I33" i="1" s="1"/>
  <c r="I82" i="1"/>
  <c r="I81" i="1" s="1"/>
  <c r="I71" i="1" s="1"/>
  <c r="L57" i="1"/>
  <c r="L47" i="1"/>
  <c r="L44" i="1"/>
  <c r="L48" i="1"/>
  <c r="L55" i="1"/>
  <c r="L46" i="1"/>
  <c r="L49" i="1"/>
  <c r="L52" i="1"/>
  <c r="K32" i="1"/>
  <c r="K33" i="1" s="1"/>
  <c r="I39" i="1"/>
  <c r="H70" i="1"/>
  <c r="H89" i="1" s="1"/>
  <c r="I42" i="1"/>
  <c r="I45" i="1"/>
  <c r="I43" i="1" s="1"/>
  <c r="J50" i="1"/>
  <c r="J39" i="1"/>
  <c r="K40" i="1"/>
  <c r="K73" i="1"/>
  <c r="G91" i="1"/>
  <c r="G98" i="1"/>
  <c r="G97" i="1" s="1"/>
  <c r="G81" i="1"/>
  <c r="J82" i="1"/>
  <c r="H61" i="1"/>
  <c r="H98" i="1" l="1"/>
  <c r="H8" i="1"/>
  <c r="H63" i="1"/>
  <c r="H62" i="1"/>
  <c r="L73" i="1"/>
  <c r="J81" i="1"/>
  <c r="J71" i="1" s="1"/>
  <c r="K82" i="1"/>
  <c r="L40" i="1"/>
  <c r="L39" i="1" s="1"/>
  <c r="K39" i="1"/>
  <c r="J42" i="1"/>
  <c r="I70" i="1"/>
  <c r="I89" i="1" s="1"/>
  <c r="H99" i="1"/>
  <c r="H92" i="1"/>
  <c r="J45" i="1"/>
  <c r="J43" i="1" s="1"/>
  <c r="J61" i="1" s="1"/>
  <c r="K50" i="1"/>
  <c r="I61" i="1"/>
  <c r="H97" i="1" l="1"/>
  <c r="L50" i="1"/>
  <c r="L45" i="1" s="1"/>
  <c r="L43" i="1" s="1"/>
  <c r="K45" i="1"/>
  <c r="K43" i="1" s="1"/>
  <c r="J98" i="1"/>
  <c r="J63" i="1"/>
  <c r="J62" i="1"/>
  <c r="I92" i="1"/>
  <c r="I99" i="1"/>
  <c r="L82" i="1"/>
  <c r="L81" i="1" s="1"/>
  <c r="L71" i="1" s="1"/>
  <c r="K81" i="1"/>
  <c r="K71" i="1" s="1"/>
  <c r="H95" i="1"/>
  <c r="K42" i="1"/>
  <c r="K61" i="1" s="1"/>
  <c r="J70" i="1"/>
  <c r="J89" i="1" s="1"/>
  <c r="I63" i="1"/>
  <c r="I98" i="1"/>
  <c r="I62" i="1"/>
  <c r="I91" i="1"/>
  <c r="K63" i="1" l="1"/>
  <c r="K62" i="1"/>
  <c r="K98" i="1"/>
  <c r="J99" i="1"/>
  <c r="J97" i="1" s="1"/>
  <c r="J102" i="1" s="1"/>
  <c r="J92" i="1"/>
  <c r="L42" i="1"/>
  <c r="K70" i="1"/>
  <c r="K89" i="1" s="1"/>
  <c r="J91" i="1"/>
  <c r="I97" i="1"/>
  <c r="I102" i="1" s="1"/>
  <c r="K92" i="1" l="1"/>
  <c r="K99" i="1"/>
  <c r="K91" i="1"/>
  <c r="L70" i="1"/>
  <c r="L89" i="1" s="1"/>
  <c r="L61" i="1"/>
  <c r="K97" i="1"/>
  <c r="K102" i="1" s="1"/>
  <c r="L91" i="1" l="1"/>
  <c r="L98" i="1"/>
  <c r="L63" i="1"/>
  <c r="L99" i="1"/>
  <c r="L92" i="1"/>
  <c r="L97" i="1" l="1"/>
  <c r="L102" i="1" s="1"/>
</calcChain>
</file>

<file path=xl/comments1.xml><?xml version="1.0" encoding="utf-8"?>
<comments xmlns="http://schemas.openxmlformats.org/spreadsheetml/2006/main">
  <authors>
    <author>Покотыло Наталья Александров</author>
    <author>Монахова Татьяна Дмитриевна</author>
    <author>oge5</author>
  </authors>
  <commentList>
    <comment ref="K31" authorId="0" shapeId="0">
      <text>
        <r>
          <rPr>
            <b/>
            <sz val="9"/>
            <color indexed="81"/>
            <rFont val="Tahoma"/>
            <family val="2"/>
            <charset val="204"/>
          </rPr>
          <t>Покотыло Наталья Александров:</t>
        </r>
        <r>
          <rPr>
            <sz val="9"/>
            <color indexed="81"/>
            <rFont val="Tahoma"/>
            <family val="2"/>
            <charset val="204"/>
          </rPr>
          <t xml:space="preserve">
пусть уточнят по Воздушные вык.</t>
        </r>
      </text>
    </comment>
    <comment ref="H51" authorId="1" shapeId="0">
      <text>
        <r>
          <rPr>
            <b/>
            <sz val="8"/>
            <color indexed="81"/>
            <rFont val="Tahoma"/>
            <family val="2"/>
            <charset val="204"/>
          </rPr>
          <t>Монахова Татьяна Дмитриевна:</t>
        </r>
        <r>
          <rPr>
            <sz val="8"/>
            <color indexed="81"/>
            <rFont val="Tahoma"/>
            <family val="2"/>
            <charset val="204"/>
          </rPr>
          <t xml:space="preserve">
тензор</t>
        </r>
      </text>
    </comment>
    <comment ref="H73" authorId="1" shapeId="0">
      <text>
        <r>
          <rPr>
            <b/>
            <sz val="8"/>
            <color indexed="81"/>
            <rFont val="Tahoma"/>
            <family val="2"/>
            <charset val="204"/>
          </rPr>
          <t>Монахова Татьяна Дмитриевна:</t>
        </r>
        <r>
          <rPr>
            <sz val="8"/>
            <color indexed="81"/>
            <rFont val="Tahoma"/>
            <family val="2"/>
            <charset val="204"/>
          </rPr>
          <t xml:space="preserve">
П-4 декабрь 2013</t>
        </r>
      </text>
    </comment>
    <comment ref="E74" authorId="0" shapeId="0">
      <text>
        <r>
          <rPr>
            <b/>
            <sz val="9"/>
            <color indexed="81"/>
            <rFont val="Tahoma"/>
            <family val="2"/>
            <charset val="204"/>
          </rPr>
          <t>Покотыло Наталья Александров:</t>
        </r>
        <r>
          <rPr>
            <sz val="9"/>
            <color indexed="81"/>
            <rFont val="Tahoma"/>
            <family val="2"/>
            <charset val="204"/>
          </rPr>
          <t xml:space="preserve">
в подконтрольных</t>
        </r>
      </text>
    </comment>
    <comment ref="G76" authorId="1" shapeId="0">
      <text>
        <r>
          <rPr>
            <b/>
            <sz val="8"/>
            <color indexed="81"/>
            <rFont val="Tahoma"/>
            <family val="2"/>
            <charset val="204"/>
          </rPr>
          <t>Монахова Татьяна Дмитриевна: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>по дог ООО"ДИОС" без НДС и в доле 5,9%=эл.эн в с/с продукции и остаток (см 2013)</t>
        </r>
      </text>
    </comment>
    <comment ref="H76" authorId="2" shapeId="0">
      <text>
        <r>
          <rPr>
            <b/>
            <sz val="9"/>
            <color indexed="81"/>
            <rFont val="Tahoma"/>
            <family val="2"/>
            <charset val="204"/>
          </rPr>
          <t>oge5:</t>
        </r>
        <r>
          <rPr>
            <sz val="9"/>
            <color indexed="81"/>
            <rFont val="Tahoma"/>
            <family val="2"/>
            <charset val="204"/>
          </rPr>
          <t xml:space="preserve">
энергетическое обследование
</t>
        </r>
      </text>
    </comment>
    <comment ref="I76" authorId="2" shapeId="0">
      <text>
        <r>
          <rPr>
            <b/>
            <sz val="9"/>
            <color indexed="81"/>
            <rFont val="Tahoma"/>
            <family val="2"/>
            <charset val="204"/>
          </rPr>
          <t>oge5:</t>
        </r>
        <r>
          <rPr>
            <sz val="9"/>
            <color indexed="81"/>
            <rFont val="Tahoma"/>
            <family val="2"/>
            <charset val="204"/>
          </rPr>
          <t xml:space="preserve">
энергетическое обследование
</t>
        </r>
      </text>
    </comment>
    <comment ref="J76" authorId="0" shapeId="0">
      <text>
        <r>
          <rPr>
            <b/>
            <sz val="9"/>
            <color indexed="81"/>
            <rFont val="Tahoma"/>
            <family val="2"/>
            <charset val="204"/>
          </rPr>
          <t>Покотыло Наталья Александров:</t>
        </r>
        <r>
          <rPr>
            <sz val="9"/>
            <color indexed="81"/>
            <rFont val="Tahoma"/>
            <family val="2"/>
            <charset val="204"/>
          </rPr>
          <t xml:space="preserve">
все этим цветом уточноть</t>
        </r>
      </text>
    </comment>
    <comment ref="L76" authorId="0" shapeId="0">
      <text>
        <r>
          <rPr>
            <b/>
            <sz val="9"/>
            <color indexed="81"/>
            <rFont val="Tahoma"/>
            <family val="2"/>
            <charset val="204"/>
          </rPr>
          <t>Покотыло Наталья Александров:</t>
        </r>
        <r>
          <rPr>
            <sz val="9"/>
            <color indexed="81"/>
            <rFont val="Tahoma"/>
            <family val="2"/>
            <charset val="204"/>
          </rPr>
          <t xml:space="preserve">
п/пор договор принесет</t>
        </r>
      </text>
    </comment>
    <comment ref="G87" authorId="1" shapeId="0">
      <text>
        <r>
          <rPr>
            <b/>
            <sz val="8"/>
            <color indexed="81"/>
            <rFont val="Tahoma"/>
            <family val="2"/>
            <charset val="204"/>
          </rPr>
          <t>Монахова Татьяна Дмитриевна: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>по счету на приобретение счетчиков +прогр энергосбереж.</t>
        </r>
      </text>
    </comment>
  </commentList>
</comments>
</file>

<file path=xl/sharedStrings.xml><?xml version="1.0" encoding="utf-8"?>
<sst xmlns="http://schemas.openxmlformats.org/spreadsheetml/2006/main" count="232" uniqueCount="147">
  <si>
    <t>Территориальная сетевая организация  АО "ВОСХОД"-КРЛЗ</t>
  </si>
  <si>
    <t>Расчет НВВ на 2015-2019 годы</t>
  </si>
  <si>
    <t>Долгосрочные параметры регулирования</t>
  </si>
  <si>
    <t>№ п/п</t>
  </si>
  <si>
    <t>Параметры</t>
  </si>
  <si>
    <t>Ед.изм.</t>
  </si>
  <si>
    <t>2019 (справочно)</t>
  </si>
  <si>
    <t>2020 (базовый)</t>
  </si>
  <si>
    <t>1.</t>
  </si>
  <si>
    <t>Базовый уровень подконтрольных расходов</t>
  </si>
  <si>
    <t>тыс. руб.</t>
  </si>
  <si>
    <t>х</t>
  </si>
  <si>
    <t>2.</t>
  </si>
  <si>
    <t>индекс эффективности подконтрольных расходов</t>
  </si>
  <si>
    <t>%</t>
  </si>
  <si>
    <t>3.</t>
  </si>
  <si>
    <t>коэффициент эластичности подконтрольных расходов по количеству активов</t>
  </si>
  <si>
    <t>4.</t>
  </si>
  <si>
    <t>максимальная возможная корректировка НВВ, осуществляемая с учетом достижения установленного уровня надежности и качества услуг</t>
  </si>
  <si>
    <t>увеличения НВВ</t>
  </si>
  <si>
    <t>снижения НВВ</t>
  </si>
  <si>
    <t>Уровень надежности реализуемых товаров (услуг</t>
  </si>
  <si>
    <t>Показатель уровня качества осуществляемого технологического присоединения к сети</t>
  </si>
  <si>
    <t>Показатель уровня качества обслуживания потребителей услуг</t>
  </si>
  <si>
    <t>Планируемые значения параметров расчета тарифа</t>
  </si>
  <si>
    <t>Индекс потребительских цен</t>
  </si>
  <si>
    <t>Величина неподконтрольных расходов</t>
  </si>
  <si>
    <t xml:space="preserve">Сальдированный переток электроэнергии из сети  сетевой  организации 
</t>
  </si>
  <si>
    <t>млн. кВт.ч.</t>
  </si>
  <si>
    <t>Величина технологического расхода (потерь) электрической энергии</t>
  </si>
  <si>
    <t>Величина заявленной мощности потребителей</t>
  </si>
  <si>
    <t>МВт</t>
  </si>
  <si>
    <t>Цена покупки потерь электрической энергии</t>
  </si>
  <si>
    <t>руб./МВт.ч.</t>
  </si>
  <si>
    <t>Территориальная сетевая организация  ОАО "ВОСХОД"</t>
  </si>
  <si>
    <t>Расчет коэффициента индексации</t>
  </si>
  <si>
    <t>количество активов</t>
  </si>
  <si>
    <t>у.е.</t>
  </si>
  <si>
    <t>индекс изменения количества активов</t>
  </si>
  <si>
    <t>итого коэффициент индексации</t>
  </si>
  <si>
    <t>Территориальная сетевая организация  АО "ВОСХОД" -КРЛЗ</t>
  </si>
  <si>
    <t>Расчет подконтрольных расходов</t>
  </si>
  <si>
    <t>№ п.п.</t>
  </si>
  <si>
    <t>Показатели</t>
  </si>
  <si>
    <t>Единица измерения</t>
  </si>
  <si>
    <t>1.1.</t>
  </si>
  <si>
    <t>Материальные затраты</t>
  </si>
  <si>
    <t>тыс.руб.</t>
  </si>
  <si>
    <t>1.1.1.</t>
  </si>
  <si>
    <t>Сырье, материалы, запасные части, инструмент, топливо</t>
  </si>
  <si>
    <t>1.1.2</t>
  </si>
  <si>
    <t xml:space="preserve">Ремонт основных фондов </t>
  </si>
  <si>
    <t xml:space="preserve">1.2. </t>
  </si>
  <si>
    <t>Расходы на оплату труда</t>
  </si>
  <si>
    <t xml:space="preserve">1.3. </t>
  </si>
  <si>
    <t xml:space="preserve">Прочие расходы, всего, в том числе </t>
  </si>
  <si>
    <t>1.3.1</t>
  </si>
  <si>
    <t xml:space="preserve"> услуги производственного характера </t>
  </si>
  <si>
    <t>1.3.2</t>
  </si>
  <si>
    <t xml:space="preserve"> услуги непроизводственного характера </t>
  </si>
  <si>
    <t>1.3.2.1</t>
  </si>
  <si>
    <t xml:space="preserve"> услуги связи</t>
  </si>
  <si>
    <t>1.3.2.2</t>
  </si>
  <si>
    <t>расходы на услуги вневедомственной охраны и коммунального хозяйства</t>
  </si>
  <si>
    <t>1.3.2.3</t>
  </si>
  <si>
    <t>расходы на юридические и информационные услуги</t>
  </si>
  <si>
    <t>1.3.2.4</t>
  </si>
  <si>
    <t>расходы на аудиторские и консультационные услуги</t>
  </si>
  <si>
    <t>1.3.2.5</t>
  </si>
  <si>
    <t>транспортные услуги</t>
  </si>
  <si>
    <t>1.3.2.6</t>
  </si>
  <si>
    <t>прочие услуги сторонних организаций (ключ электронной подписи ЕИАС)</t>
  </si>
  <si>
    <t>1.3.3</t>
  </si>
  <si>
    <t xml:space="preserve"> расходы на страхование (медицинское, имущества =добровольное)</t>
  </si>
  <si>
    <t>1.3.4</t>
  </si>
  <si>
    <t xml:space="preserve"> расходы на обучение , подготовку кадров, командировки  </t>
  </si>
  <si>
    <t>1.3.5</t>
  </si>
  <si>
    <t xml:space="preserve">охрана труда и техника безопаасности </t>
  </si>
  <si>
    <t>1.3.6</t>
  </si>
  <si>
    <t xml:space="preserve">охрана и пожарная безопасность </t>
  </si>
  <si>
    <t>1.3.7</t>
  </si>
  <si>
    <t xml:space="preserve">расходы на оплату услуг банков и обслуживание заемных средств </t>
  </si>
  <si>
    <t>1.3.8</t>
  </si>
  <si>
    <t xml:space="preserve">другие расходы, связанные с передачей электрической энергии  </t>
  </si>
  <si>
    <t>1.3.9</t>
  </si>
  <si>
    <t xml:space="preserve"> расходы социального характера </t>
  </si>
  <si>
    <t>1.3.10</t>
  </si>
  <si>
    <t xml:space="preserve">другие расходы ,осуществляемые из прибыли </t>
  </si>
  <si>
    <t xml:space="preserve"> 1.4</t>
  </si>
  <si>
    <t>Энергия на хояйственные нужды</t>
  </si>
  <si>
    <t>ИТОГО подконтрольные расходы</t>
  </si>
  <si>
    <t>Расчет неподконтрольных расходов</t>
  </si>
  <si>
    <t>2.1</t>
  </si>
  <si>
    <t xml:space="preserve">Прибыль на развитие производства </t>
  </si>
  <si>
    <t>2.2</t>
  </si>
  <si>
    <t xml:space="preserve">Амортизация основных средств </t>
  </si>
  <si>
    <t>Энергия нахояйственные нужды</t>
  </si>
  <si>
    <t>2.4.</t>
  </si>
  <si>
    <t>Отчисления на социальные нужды (ЕСН)</t>
  </si>
  <si>
    <t>2.5.</t>
  </si>
  <si>
    <t>Прочие расходы, всего, в том числе:</t>
  </si>
  <si>
    <t>2.5.1</t>
  </si>
  <si>
    <t xml:space="preserve">плата за аренду имущества и лизинг </t>
  </si>
  <si>
    <t>2.5.2</t>
  </si>
  <si>
    <t>страховые взносы  (страхование транспорта и ответственности (автогражданка))</t>
  </si>
  <si>
    <t>2.5.3</t>
  </si>
  <si>
    <t xml:space="preserve">Сертификат ключа для передачи 46 формы ЕИАС </t>
  </si>
  <si>
    <t>2.5.4</t>
  </si>
  <si>
    <t xml:space="preserve">плата за предельно допустимые выбросы </t>
  </si>
  <si>
    <t>2.5.5</t>
  </si>
  <si>
    <t xml:space="preserve">  энергоаудит </t>
  </si>
  <si>
    <t>2.5.6.</t>
  </si>
  <si>
    <t xml:space="preserve">сертфикация продукции </t>
  </si>
  <si>
    <t>2.5.7.</t>
  </si>
  <si>
    <t xml:space="preserve">другие прочие затраты услуги </t>
  </si>
  <si>
    <t>2.5.8.</t>
  </si>
  <si>
    <t>2.5.9.</t>
  </si>
  <si>
    <t>Налоги,всего, в том числе:</t>
  </si>
  <si>
    <t>2.5.9.1.</t>
  </si>
  <si>
    <t xml:space="preserve"> -плата за землю</t>
  </si>
  <si>
    <t>2.5.9.2.</t>
  </si>
  <si>
    <t xml:space="preserve"> -налог на пользрвателей автодорог</t>
  </si>
  <si>
    <t>2.5.9.3.</t>
  </si>
  <si>
    <t xml:space="preserve"> -Налог на имущество</t>
  </si>
  <si>
    <t>2.5.9.4</t>
  </si>
  <si>
    <t xml:space="preserve"> -Налог на прибыль</t>
  </si>
  <si>
    <t>2.5.9.5</t>
  </si>
  <si>
    <t xml:space="preserve"> -Налоги и обязательные платежи</t>
  </si>
  <si>
    <t>2.5.10</t>
  </si>
  <si>
    <t xml:space="preserve">Целевая программа по энергосбережению </t>
  </si>
  <si>
    <t>2.5.11.</t>
  </si>
  <si>
    <t>Выпадающие доходы/экономия средств</t>
  </si>
  <si>
    <t>ИТОГО неподконтрольных расходов</t>
  </si>
  <si>
    <t>Необходимая валовая выручка на содержание сетей, без корректировки:</t>
  </si>
  <si>
    <t>Необходимая валовая выручка на передачу электроэнергии</t>
  </si>
  <si>
    <t>Необходимая валовая выручка на содержание сетей, всего, в том числе:</t>
  </si>
  <si>
    <t>Подконтрольные расходы (ПР)</t>
  </si>
  <si>
    <t>1.2.</t>
  </si>
  <si>
    <t>Неподконтрольные расходы (НР)</t>
  </si>
  <si>
    <t>1.3.</t>
  </si>
  <si>
    <t>Результаты деятельности ТСО до перехода к ДПР (В)</t>
  </si>
  <si>
    <t>1.4.</t>
  </si>
  <si>
    <t>Корректировка необходимой валовой выручки</t>
  </si>
  <si>
    <t>Зам. исполнительного директора</t>
  </si>
  <si>
    <t>Целуев А.А.</t>
  </si>
  <si>
    <t>Экономист</t>
  </si>
  <si>
    <t>Сереброва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</si>
</sst>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_р_._-;\-* #,##0.00_р_._-;_-* &quot;-&quot;??_р_._-;_-@_-"/>
    <numFmt numFmtId="165" formatCode="0.0%"/>
    <numFmt numFmtId="166" formatCode="#,##0.0"/>
    <numFmt numFmtId="167" formatCode="0.0000"/>
    <numFmt numFmtId="168" formatCode="#,##0.0000"/>
    <numFmt numFmtId="169" formatCode="#,##0.000"/>
    <numFmt numFmtId="170" formatCode="0.000"/>
    <numFmt numFmtId="171" formatCode="0.0"/>
    <numFmt numFmtId="172" formatCode="#,##0.00000"/>
    <numFmt numFmtId="173" formatCode="#,##0.000000"/>
    <numFmt numFmtId="174" formatCode="_-* #,##0.0_р_._-;\-* #,##0.0_р_._-;_-* &quot;-&quot;?_р_._-;_-@_-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ahoma"/>
      <family val="2"/>
      <charset val="204"/>
    </font>
    <font>
      <b/>
      <sz val="11"/>
      <color indexed="8"/>
      <name val="Times New Roman"/>
      <family val="1"/>
      <charset val="204"/>
    </font>
    <font>
      <b/>
      <sz val="14"/>
      <name val="Franklin Gothic Medium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name val="Helv"/>
    </font>
    <font>
      <b/>
      <sz val="11"/>
      <color indexed="9"/>
      <name val="Times New Roman"/>
      <family val="1"/>
      <charset val="204"/>
    </font>
    <font>
      <sz val="11"/>
      <color rgb="FFCC0066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4" fillId="0" borderId="2" applyBorder="0">
      <alignment horizontal="center" vertical="center" wrapText="1"/>
    </xf>
    <xf numFmtId="0" fontId="6" fillId="0" borderId="0" applyBorder="0">
      <alignment horizontal="center" vertical="center" wrapText="1"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9" fillId="2" borderId="0" applyBorder="0">
      <alignment horizontal="right"/>
    </xf>
    <xf numFmtId="49" fontId="9" fillId="0" borderId="0" applyBorder="0">
      <alignment vertical="top"/>
    </xf>
    <xf numFmtId="4" fontId="9" fillId="2" borderId="0" applyBorder="0">
      <alignment horizontal="right"/>
    </xf>
    <xf numFmtId="0" fontId="19" fillId="0" borderId="0"/>
  </cellStyleXfs>
  <cellXfs count="201">
    <xf numFmtId="0" fontId="0" fillId="0" borderId="0" xfId="0"/>
    <xf numFmtId="0" fontId="2" fillId="0" borderId="0" xfId="0" applyFont="1"/>
    <xf numFmtId="0" fontId="3" fillId="0" borderId="0" xfId="1" applyFont="1" applyAlignment="1">
      <alignment horizontal="centerContinuous"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1" applyFont="1"/>
    <xf numFmtId="0" fontId="2" fillId="0" borderId="0" xfId="1" applyFont="1" applyFill="1"/>
    <xf numFmtId="165" fontId="2" fillId="0" borderId="0" xfId="1" applyNumberFormat="1" applyFont="1" applyFill="1"/>
    <xf numFmtId="0" fontId="2" fillId="0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Fill="1" applyAlignment="1">
      <alignment horizontal="left"/>
    </xf>
    <xf numFmtId="0" fontId="3" fillId="0" borderId="0" xfId="1" applyFont="1" applyAlignment="1">
      <alignment horizontal="left"/>
    </xf>
    <xf numFmtId="0" fontId="2" fillId="0" borderId="0" xfId="1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/>
    <xf numFmtId="0" fontId="0" fillId="0" borderId="0" xfId="0" applyBorder="1"/>
    <xf numFmtId="0" fontId="3" fillId="0" borderId="1" xfId="1" applyFont="1" applyFill="1" applyBorder="1"/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49" fontId="5" fillId="0" borderId="1" xfId="3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 applyProtection="1">
      <alignment horizontal="center" vertical="center"/>
      <protection locked="0"/>
    </xf>
    <xf numFmtId="166" fontId="2" fillId="0" borderId="0" xfId="0" applyNumberFormat="1" applyFont="1" applyFill="1" applyBorder="1" applyAlignment="1" applyProtection="1">
      <alignment horizontal="center" vertical="center"/>
      <protection locked="0"/>
    </xf>
    <xf numFmtId="10" fontId="2" fillId="0" borderId="1" xfId="0" applyNumberFormat="1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 applyProtection="1">
      <alignment horizontal="center" vertical="center"/>
      <protection locked="0"/>
    </xf>
    <xf numFmtId="165" fontId="7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4" fontId="7" fillId="0" borderId="1" xfId="1" applyNumberFormat="1" applyFont="1" applyFill="1" applyBorder="1" applyAlignment="1" applyProtection="1">
      <alignment horizontal="center" vertical="center"/>
      <protection locked="0"/>
    </xf>
    <xf numFmtId="4" fontId="7" fillId="0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10" fontId="7" fillId="0" borderId="1" xfId="4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/>
    </xf>
    <xf numFmtId="165" fontId="7" fillId="0" borderId="1" xfId="4" applyNumberFormat="1" applyFont="1" applyFill="1" applyBorder="1" applyAlignment="1">
      <alignment horizontal="center" vertical="center"/>
    </xf>
    <xf numFmtId="165" fontId="7" fillId="0" borderId="0" xfId="4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167" fontId="7" fillId="0" borderId="1" xfId="4" applyNumberFormat="1" applyFont="1" applyFill="1" applyBorder="1" applyAlignment="1">
      <alignment horizontal="center" vertical="center"/>
    </xf>
    <xf numFmtId="168" fontId="7" fillId="0" borderId="1" xfId="4" applyNumberFormat="1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/>
    </xf>
    <xf numFmtId="165" fontId="7" fillId="0" borderId="1" xfId="4" applyNumberFormat="1" applyFont="1" applyFill="1" applyBorder="1" applyAlignment="1" applyProtection="1">
      <alignment horizontal="center" vertical="center"/>
      <protection locked="0"/>
    </xf>
    <xf numFmtId="165" fontId="5" fillId="0" borderId="0" xfId="4" applyNumberFormat="1" applyFont="1" applyFill="1" applyBorder="1" applyAlignment="1" applyProtection="1">
      <alignment horizontal="center" vertical="center"/>
      <protection locked="0"/>
    </xf>
    <xf numFmtId="169" fontId="7" fillId="0" borderId="1" xfId="5" applyNumberFormat="1" applyFont="1" applyFill="1" applyBorder="1" applyAlignment="1" applyProtection="1">
      <alignment horizontal="center" vertical="center"/>
      <protection locked="0"/>
    </xf>
    <xf numFmtId="169" fontId="7" fillId="0" borderId="0" xfId="5" applyNumberFormat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>
      <alignment horizontal="left" vertical="top" wrapText="1"/>
    </xf>
    <xf numFmtId="169" fontId="7" fillId="0" borderId="1" xfId="1" applyNumberFormat="1" applyFont="1" applyFill="1" applyBorder="1" applyAlignment="1" applyProtection="1">
      <alignment horizontal="center" vertical="center"/>
      <protection locked="0"/>
    </xf>
    <xf numFmtId="170" fontId="7" fillId="0" borderId="1" xfId="1" applyNumberFormat="1" applyFont="1" applyFill="1" applyBorder="1" applyAlignment="1" applyProtection="1">
      <alignment horizontal="center" vertical="center"/>
      <protection locked="0"/>
    </xf>
    <xf numFmtId="167" fontId="7" fillId="0" borderId="1" xfId="1" applyNumberFormat="1" applyFont="1" applyFill="1" applyBorder="1" applyAlignment="1" applyProtection="1">
      <alignment horizontal="center" vertical="center"/>
      <protection locked="0"/>
    </xf>
    <xf numFmtId="167" fontId="7" fillId="0" borderId="1" xfId="1" applyNumberFormat="1" applyFont="1" applyFill="1" applyBorder="1" applyAlignment="1">
      <alignment horizontal="center" vertical="center"/>
    </xf>
    <xf numFmtId="167" fontId="7" fillId="0" borderId="0" xfId="1" applyNumberFormat="1" applyFont="1" applyFill="1" applyBorder="1" applyAlignment="1">
      <alignment horizontal="center" vertical="center"/>
    </xf>
    <xf numFmtId="169" fontId="7" fillId="0" borderId="1" xfId="4" applyNumberFormat="1" applyFont="1" applyFill="1" applyBorder="1" applyAlignment="1">
      <alignment horizontal="center" vertical="center"/>
    </xf>
    <xf numFmtId="170" fontId="7" fillId="0" borderId="1" xfId="4" applyNumberFormat="1" applyFont="1" applyFill="1" applyBorder="1" applyAlignment="1">
      <alignment horizontal="center" vertical="center"/>
    </xf>
    <xf numFmtId="167" fontId="2" fillId="0" borderId="1" xfId="1" applyNumberFormat="1" applyFont="1" applyFill="1" applyBorder="1" applyAlignment="1">
      <alignment horizontal="center" vertical="center"/>
    </xf>
    <xf numFmtId="167" fontId="2" fillId="0" borderId="0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/>
    </xf>
    <xf numFmtId="170" fontId="7" fillId="0" borderId="0" xfId="4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/>
    </xf>
    <xf numFmtId="171" fontId="7" fillId="0" borderId="0" xfId="4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/>
    <xf numFmtId="0" fontId="2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 applyProtection="1">
      <alignment horizontal="center" vertical="center"/>
      <protection locked="0"/>
    </xf>
    <xf numFmtId="172" fontId="5" fillId="0" borderId="1" xfId="1" applyNumberFormat="1" applyFont="1" applyFill="1" applyBorder="1" applyAlignment="1" applyProtection="1">
      <alignment horizontal="center" vertical="center"/>
      <protection locked="0"/>
    </xf>
    <xf numFmtId="4" fontId="5" fillId="0" borderId="0" xfId="1" applyNumberFormat="1" applyFont="1" applyFill="1" applyBorder="1" applyAlignment="1" applyProtection="1">
      <alignment horizontal="center" vertical="center"/>
      <protection locked="0"/>
    </xf>
    <xf numFmtId="10" fontId="5" fillId="0" borderId="1" xfId="4" applyNumberFormat="1" applyFont="1" applyFill="1" applyBorder="1" applyAlignment="1">
      <alignment horizontal="center" vertical="center"/>
    </xf>
    <xf numFmtId="10" fontId="5" fillId="0" borderId="0" xfId="4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center" vertical="center" wrapText="1"/>
    </xf>
    <xf numFmtId="170" fontId="2" fillId="0" borderId="1" xfId="0" applyNumberFormat="1" applyFont="1" applyFill="1" applyBorder="1" applyAlignment="1">
      <alignment horizontal="center" vertical="center"/>
    </xf>
    <xf numFmtId="170" fontId="5" fillId="0" borderId="1" xfId="1" applyNumberFormat="1" applyFont="1" applyFill="1" applyBorder="1" applyAlignment="1">
      <alignment horizontal="center" vertical="center" wrapText="1"/>
    </xf>
    <xf numFmtId="167" fontId="5" fillId="0" borderId="1" xfId="1" applyNumberFormat="1" applyFont="1" applyFill="1" applyBorder="1" applyAlignment="1">
      <alignment horizontal="center" vertical="center" wrapText="1"/>
    </xf>
    <xf numFmtId="170" fontId="5" fillId="0" borderId="0" xfId="1" applyNumberFormat="1" applyFont="1" applyFill="1" applyBorder="1" applyAlignment="1">
      <alignment horizontal="center" vertical="center" wrapText="1"/>
    </xf>
    <xf numFmtId="10" fontId="2" fillId="0" borderId="0" xfId="1" applyNumberFormat="1" applyFont="1" applyFill="1"/>
    <xf numFmtId="0" fontId="5" fillId="0" borderId="0" xfId="1" applyFont="1" applyFill="1" applyBorder="1" applyAlignment="1">
      <alignment vertical="top"/>
    </xf>
    <xf numFmtId="0" fontId="7" fillId="0" borderId="0" xfId="1" applyFont="1" applyFill="1" applyBorder="1" applyAlignment="1">
      <alignment vertical="top"/>
    </xf>
    <xf numFmtId="49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4" fontId="5" fillId="0" borderId="1" xfId="6" applyNumberFormat="1" applyFont="1" applyFill="1" applyBorder="1" applyAlignment="1">
      <alignment horizontal="center" vertical="center"/>
    </xf>
    <xf numFmtId="4" fontId="3" fillId="0" borderId="3" xfId="6" applyNumberFormat="1" applyFont="1" applyFill="1" applyBorder="1" applyAlignment="1">
      <alignment horizontal="center" vertical="center"/>
    </xf>
    <xf numFmtId="169" fontId="5" fillId="0" borderId="0" xfId="6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4" fontId="2" fillId="0" borderId="3" xfId="6" applyNumberFormat="1" applyFont="1" applyFill="1" applyBorder="1" applyAlignment="1">
      <alignment horizontal="center" vertical="center"/>
    </xf>
    <xf numFmtId="4" fontId="2" fillId="0" borderId="4" xfId="6" applyNumberFormat="1" applyFont="1" applyFill="1" applyBorder="1" applyAlignment="1">
      <alignment horizontal="center" vertical="center"/>
    </xf>
    <xf numFmtId="4" fontId="5" fillId="0" borderId="3" xfId="6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1" fillId="0" borderId="1" xfId="0" applyFont="1" applyFill="1" applyBorder="1"/>
    <xf numFmtId="4" fontId="3" fillId="0" borderId="1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4" fontId="7" fillId="0" borderId="3" xfId="6" applyNumberFormat="1" applyFont="1" applyFill="1" applyBorder="1" applyAlignment="1">
      <alignment horizontal="center" vertical="center"/>
    </xf>
    <xf numFmtId="4" fontId="5" fillId="0" borderId="4" xfId="6" applyNumberFormat="1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172" fontId="2" fillId="0" borderId="3" xfId="6" applyNumberFormat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left" vertical="center" wrapText="1"/>
    </xf>
    <xf numFmtId="10" fontId="0" fillId="0" borderId="0" xfId="0" applyNumberFormat="1"/>
    <xf numFmtId="4" fontId="7" fillId="0" borderId="1" xfId="6" applyNumberFormat="1" applyFont="1" applyFill="1" applyBorder="1" applyAlignment="1">
      <alignment horizontal="center" vertical="center"/>
    </xf>
    <xf numFmtId="4" fontId="3" fillId="0" borderId="1" xfId="6" applyNumberFormat="1" applyFont="1" applyFill="1" applyBorder="1" applyAlignment="1">
      <alignment horizontal="center" vertical="center"/>
    </xf>
    <xf numFmtId="49" fontId="14" fillId="0" borderId="1" xfId="1" applyNumberFormat="1" applyFont="1" applyFill="1" applyBorder="1" applyAlignment="1">
      <alignment horizontal="right" vertical="center"/>
    </xf>
    <xf numFmtId="173" fontId="3" fillId="0" borderId="1" xfId="6" applyNumberFormat="1" applyFont="1" applyFill="1" applyBorder="1" applyAlignment="1">
      <alignment horizontal="center" vertical="center"/>
    </xf>
    <xf numFmtId="168" fontId="3" fillId="0" borderId="6" xfId="6" applyNumberFormat="1" applyFont="1" applyFill="1" applyBorder="1" applyAlignment="1">
      <alignment horizontal="center" vertical="center"/>
    </xf>
    <xf numFmtId="4" fontId="2" fillId="0" borderId="0" xfId="0" applyNumberFormat="1" applyFont="1" applyBorder="1"/>
    <xf numFmtId="49" fontId="2" fillId="0" borderId="0" xfId="7" applyFont="1" applyFill="1">
      <alignment vertical="top"/>
    </xf>
    <xf numFmtId="10" fontId="2" fillId="0" borderId="0" xfId="7" applyNumberFormat="1" applyFont="1" applyFill="1">
      <alignment vertical="top"/>
    </xf>
    <xf numFmtId="10" fontId="15" fillId="0" borderId="0" xfId="7" applyNumberFormat="1" applyFont="1" applyFill="1">
      <alignment vertical="top"/>
    </xf>
    <xf numFmtId="164" fontId="16" fillId="0" borderId="0" xfId="5" applyFont="1" applyFill="1" applyAlignment="1">
      <alignment vertical="top"/>
    </xf>
    <xf numFmtId="172" fontId="2" fillId="0" borderId="0" xfId="1" applyNumberFormat="1" applyFont="1" applyFill="1" applyBorder="1"/>
    <xf numFmtId="4" fontId="2" fillId="0" borderId="0" xfId="1" applyNumberFormat="1" applyFont="1" applyFill="1" applyBorder="1"/>
    <xf numFmtId="49" fontId="5" fillId="0" borderId="7" xfId="2" applyNumberFormat="1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49" fontId="2" fillId="0" borderId="3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4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168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7" fillId="0" borderId="4" xfId="2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2" applyNumberFormat="1" applyFont="1" applyFill="1" applyBorder="1" applyAlignment="1" applyProtection="1">
      <alignment horizontal="center" vertical="center" wrapText="1"/>
      <protection locked="0"/>
    </xf>
    <xf numFmtId="2" fontId="7" fillId="3" borderId="0" xfId="2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top" wrapText="1"/>
    </xf>
    <xf numFmtId="4" fontId="2" fillId="0" borderId="1" xfId="8" applyNumberFormat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vertical="center" wrapText="1"/>
    </xf>
    <xf numFmtId="4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2" fillId="0" borderId="4" xfId="2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17" fillId="0" borderId="1" xfId="0" applyFont="1" applyFill="1" applyBorder="1" applyAlignment="1"/>
    <xf numFmtId="0" fontId="2" fillId="0" borderId="1" xfId="0" applyFont="1" applyFill="1" applyBorder="1"/>
    <xf numFmtId="4" fontId="2" fillId="0" borderId="4" xfId="0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top" wrapText="1"/>
    </xf>
    <xf numFmtId="4" fontId="7" fillId="0" borderId="1" xfId="8" applyNumberFormat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vertical="top" wrapText="1"/>
    </xf>
    <xf numFmtId="4" fontId="2" fillId="0" borderId="1" xfId="8" applyNumberFormat="1" applyFont="1" applyFill="1" applyBorder="1" applyAlignment="1" applyProtection="1">
      <alignment horizontal="center" vertical="center"/>
      <protection locked="0"/>
    </xf>
    <xf numFmtId="4" fontId="2" fillId="0" borderId="4" xfId="8" applyNumberFormat="1" applyFont="1" applyFill="1" applyBorder="1" applyAlignment="1" applyProtection="1">
      <alignment horizontal="center" vertical="center"/>
      <protection locked="0"/>
    </xf>
    <xf numFmtId="0" fontId="18" fillId="0" borderId="1" xfId="1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/>
    </xf>
    <xf numFmtId="49" fontId="2" fillId="0" borderId="3" xfId="1" applyNumberFormat="1" applyFont="1" applyFill="1" applyBorder="1" applyAlignment="1">
      <alignment horizontal="center" vertical="center"/>
    </xf>
    <xf numFmtId="4" fontId="2" fillId="0" borderId="1" xfId="6" applyNumberFormat="1" applyFont="1" applyFill="1" applyBorder="1" applyAlignment="1" applyProtection="1">
      <alignment horizontal="center" vertical="center"/>
      <protection locked="0"/>
    </xf>
    <xf numFmtId="4" fontId="2" fillId="0" borderId="4" xfId="6" applyNumberFormat="1" applyFont="1" applyFill="1" applyBorder="1" applyAlignment="1" applyProtection="1">
      <alignment horizontal="center" vertical="center"/>
      <protection locked="0"/>
    </xf>
    <xf numFmtId="49" fontId="5" fillId="0" borderId="3" xfId="1" applyNumberFormat="1" applyFont="1" applyFill="1" applyBorder="1" applyAlignment="1">
      <alignment horizontal="right" vertical="center"/>
    </xf>
    <xf numFmtId="49" fontId="2" fillId="0" borderId="6" xfId="7" applyFont="1" applyFill="1" applyBorder="1">
      <alignment vertical="top"/>
    </xf>
    <xf numFmtId="49" fontId="2" fillId="0" borderId="9" xfId="7" applyFont="1" applyFill="1" applyBorder="1">
      <alignment vertical="top"/>
    </xf>
    <xf numFmtId="10" fontId="2" fillId="0" borderId="9" xfId="7" applyNumberFormat="1" applyFont="1" applyFill="1" applyBorder="1">
      <alignment vertical="top"/>
    </xf>
    <xf numFmtId="170" fontId="2" fillId="0" borderId="9" xfId="7" applyNumberFormat="1" applyFont="1" applyFill="1" applyBorder="1">
      <alignment vertical="top"/>
    </xf>
    <xf numFmtId="10" fontId="2" fillId="0" borderId="10" xfId="7" applyNumberFormat="1" applyFont="1" applyFill="1" applyBorder="1">
      <alignment vertical="top"/>
    </xf>
    <xf numFmtId="0" fontId="3" fillId="0" borderId="11" xfId="1" applyFont="1" applyFill="1" applyBorder="1"/>
    <xf numFmtId="0" fontId="3" fillId="0" borderId="12" xfId="1" applyFont="1" applyFill="1" applyBorder="1" applyAlignment="1">
      <alignment wrapText="1"/>
    </xf>
    <xf numFmtId="0" fontId="2" fillId="0" borderId="12" xfId="1" applyFont="1" applyFill="1" applyBorder="1"/>
    <xf numFmtId="169" fontId="3" fillId="0" borderId="12" xfId="1" applyNumberFormat="1" applyFont="1" applyFill="1" applyBorder="1" applyAlignment="1">
      <alignment horizontal="center" vertical="center"/>
    </xf>
    <xf numFmtId="169" fontId="3" fillId="0" borderId="13" xfId="1" applyNumberFormat="1" applyFont="1" applyFill="1" applyBorder="1" applyAlignment="1">
      <alignment horizontal="center" vertical="center"/>
    </xf>
    <xf numFmtId="4" fontId="20" fillId="0" borderId="0" xfId="1" applyNumberFormat="1" applyFont="1" applyFill="1" applyBorder="1" applyAlignment="1">
      <alignment horizontal="center"/>
    </xf>
    <xf numFmtId="0" fontId="2" fillId="0" borderId="0" xfId="9" applyNumberFormat="1" applyFont="1" applyFill="1" applyBorder="1" applyAlignment="1">
      <alignment horizontal="left" vertical="center" wrapText="1"/>
    </xf>
    <xf numFmtId="10" fontId="16" fillId="0" borderId="0" xfId="0" applyNumberFormat="1" applyFont="1" applyFill="1" applyBorder="1"/>
    <xf numFmtId="168" fontId="15" fillId="0" borderId="0" xfId="1" applyNumberFormat="1" applyFont="1" applyFill="1"/>
    <xf numFmtId="2" fontId="21" fillId="0" borderId="0" xfId="0" applyNumberFormat="1" applyFont="1" applyFill="1" applyBorder="1"/>
    <xf numFmtId="168" fontId="2" fillId="0" borderId="0" xfId="1" applyNumberFormat="1" applyFont="1" applyFill="1"/>
    <xf numFmtId="169" fontId="2" fillId="0" borderId="0" xfId="1" applyNumberFormat="1" applyFont="1" applyFill="1"/>
    <xf numFmtId="166" fontId="15" fillId="0" borderId="0" xfId="1" applyNumberFormat="1" applyFont="1" applyFill="1" applyBorder="1"/>
    <xf numFmtId="168" fontId="3" fillId="0" borderId="1" xfId="5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4" fontId="2" fillId="0" borderId="1" xfId="5" applyNumberFormat="1" applyFont="1" applyFill="1" applyBorder="1" applyAlignment="1">
      <alignment horizontal="center" vertical="center"/>
    </xf>
    <xf numFmtId="164" fontId="2" fillId="0" borderId="0" xfId="5" applyFont="1" applyBorder="1"/>
    <xf numFmtId="164" fontId="2" fillId="0" borderId="0" xfId="0" applyNumberFormat="1" applyFont="1"/>
    <xf numFmtId="4" fontId="2" fillId="0" borderId="1" xfId="0" applyNumberFormat="1" applyFont="1" applyFill="1" applyBorder="1" applyAlignment="1">
      <alignment horizontal="center"/>
    </xf>
    <xf numFmtId="4" fontId="2" fillId="0" borderId="1" xfId="5" applyNumberFormat="1" applyFont="1" applyFill="1" applyBorder="1" applyAlignment="1" applyProtection="1">
      <alignment horizontal="center" vertical="center"/>
      <protection locked="0"/>
    </xf>
    <xf numFmtId="0" fontId="22" fillId="0" borderId="1" xfId="1" applyFont="1" applyFill="1" applyBorder="1" applyAlignment="1">
      <alignment horizontal="left" vertical="center"/>
    </xf>
    <xf numFmtId="0" fontId="22" fillId="0" borderId="1" xfId="1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/>
    </xf>
    <xf numFmtId="168" fontId="22" fillId="0" borderId="1" xfId="5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 wrapText="1"/>
    </xf>
    <xf numFmtId="174" fontId="3" fillId="0" borderId="0" xfId="5" applyNumberFormat="1" applyFont="1" applyFill="1" applyBorder="1" applyAlignment="1">
      <alignment horizontal="center" vertical="center"/>
    </xf>
    <xf numFmtId="10" fontId="3" fillId="0" borderId="0" xfId="5" applyNumberFormat="1" applyFont="1" applyFill="1" applyBorder="1" applyAlignment="1">
      <alignment horizontal="center" vertical="center"/>
    </xf>
    <xf numFmtId="0" fontId="0" fillId="0" borderId="0" xfId="0" applyFill="1"/>
    <xf numFmtId="4" fontId="0" fillId="0" borderId="0" xfId="0" applyNumberFormat="1" applyFill="1"/>
    <xf numFmtId="167" fontId="0" fillId="0" borderId="0" xfId="0" applyNumberFormat="1" applyFill="1"/>
    <xf numFmtId="168" fontId="0" fillId="0" borderId="0" xfId="0" applyNumberFormat="1" applyFill="1"/>
    <xf numFmtId="167" fontId="0" fillId="0" borderId="0" xfId="0" applyNumberFormat="1"/>
    <xf numFmtId="0" fontId="0" fillId="0" borderId="0" xfId="0" applyFont="1" applyFill="1"/>
    <xf numFmtId="172" fontId="0" fillId="0" borderId="0" xfId="0" applyNumberFormat="1" applyFill="1"/>
    <xf numFmtId="0" fontId="0" fillId="0" borderId="0" xfId="0" applyAlignment="1"/>
    <xf numFmtId="0" fontId="2" fillId="0" borderId="0" xfId="9" applyNumberFormat="1" applyFont="1" applyFill="1" applyBorder="1" applyAlignment="1">
      <alignment horizontal="left" vertical="center" wrapText="1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</cellXfs>
  <cellStyles count="10">
    <cellStyle name="Заголовок" xfId="3"/>
    <cellStyle name="ЗаголовокСтолбца" xfId="2"/>
    <cellStyle name="Обычный" xfId="0" builtinId="0"/>
    <cellStyle name="Обычный 2 2" xfId="1"/>
    <cellStyle name="Обычный_Лист1" xfId="7"/>
    <cellStyle name="Обычный_НВВ 2009 постатейно свод по филиалам_09_02_09" xfId="9"/>
    <cellStyle name="Процентный 2" xfId="4"/>
    <cellStyle name="Финансовый 2" xfId="5"/>
    <cellStyle name="Формула" xfId="8"/>
    <cellStyle name="Формула_GRES.2007.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0;&#1088;&#1080;&#1083;&#1083;&#1086;&#1074;/&#1086;&#1090;%20&#1052;&#1086;&#1085;&#1072;&#1093;&#1086;&#1074;&#1086;&#1081;/05102011%20&#1041;&#1040;&#1051;&#1040;&#1053;&#1057;/&#1057;&#1054;_0610/Voskhod%202504%20FORM3.1.2012(v1.0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JDANOVA/&#1060;&#1054;/&#1050;&#1085;&#1080;&#1075;&#1072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1056;&#1072;&#1073;&#1086;&#1095;&#1080;&#1081;%20&#1089;&#1090;&#1086;&#1083;/&#1069;&#1083;&#1077;&#1082;&#1090;&#1088;&#1086;%201%20&#1076;&#1077;&#1082;&#1072;&#1073;&#1088;&#1103;%202006/COMMON/JDANOVA/&#1060;&#1054;/&#1050;&#1085;&#1080;&#1075;&#1072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ge5/Desktop/2020&#1075;&#1086;&#1076;/&#1042;&#1054;&#1057;&#1061;&#1054;&#1044;%20%20%202019%20&#1086;&#1090;%20&#1052;&#1086;&#1085;&#1072;&#1093;&#1086;&#1074;&#1086;&#1081;%20&#1058;&#104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uchma/&#1056;&#1072;&#1073;&#1086;&#1095;&#1080;&#1081;%20&#1089;&#1090;&#1086;&#1083;/&#1058;&#1040;&#1056;&#1048;&#1060;&#1053;&#1040;&#1071;%20&#1050;&#1040;&#1052;&#1055;&#1040;&#1053;&#1048;&#1071;%202014/&#1052;&#1086;&#1080;%20&#1058;&#1057;&#1054;/&#1054;&#1057;&#1041;&#1048;%20&#1069;&#1083;&#1077;&#1082;&#1090;&#1088;&#1086;&#1085;&#1085;&#1099;&#1081;%20&#1092;&#1086;&#1088;&#1084;&#1072;&#1090;%20&#1085;&#1072;%202014%20&#1075;&#1086;&#1076;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1;&#1072;&#1096;&#1086;&#1074;&#1072;/&#1060;&#1057;&#1058;%20&#1055;&#1088;&#1077;&#1076;&#1077;&#1083;&#1100;&#1085;&#1099;&#1077;%202007/&#1050;&#1072;&#1083;&#1091;&#1078;&#1089;&#1082;&#1072;&#1103;%20&#1086;&#1073;&#1083;&#1072;&#1089;&#1090;&#1100;%20&#1082;&#1086;&#1087;&#1080;&#110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1;&#1072;&#1096;&#1086;&#1074;&#1072;/&#1058;&#1072;&#1088;&#1080;&#1092;%202006%20&#1075;&#1086;&#1076;&#1072;%20-&#1088;&#1077;&#1075;&#1080;&#1086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91;&#1095;&#1084;&#1072;/2018/&#1057;&#1055;&#1041;-18/3.1&#1052;&#1050;&#1055;-2/FORM3.1.2018_&#1043;&#1086;&#1088;&#1086;&#1076;%20&#1050;&#1072;&#1083;&#1091;&#1075;&#1072;_&#1054;&#1040;&#1054;%20&#1042;&#1086;&#1089;&#1093;&#1086;&#1076;-&#1050;&#1072;&#1083;&#1091;&#1078;&#1089;&#1082;&#1080;&#1081;%20&#1088;&#1072;&#1076;&#1080;&#1086;&#1083;&#1072;&#1084;&#1087;&#1086;&#1074;&#1099;&#1081;%20&#1079;&#1072;&#1074;&#1086;&#1076;-&#1052;&#1050;&#105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B-PL/NBPL/_F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USERS\5%20&#1058;&#1045;&#1055;&#1051;&#1054;&#1042;&#1040;&#1071;%20&#1069;&#1053;&#1045;&#1056;&#1043;&#1048;&#1071;\&#1069;&#1082;&#1089;&#1087;&#1077;&#1088;&#1090;&#1080;&#1079;&#1072;%202007\&#1090;&#1072;&#1073;&#1083;&#1080;&#1094;&#1072;%20&#1092;&#1089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&#1044;&#1086;%202009\&#1084;&#1072;&#1081;%202006\&#1044;&#1051;&#1071;%20&#1055;&#1056;&#1040;&#1042;&#1048;&#1058;&#1045;&#1051;&#1068;&#1057;&#1058;&#1042;&#1040;%201%20&#1048;&#1070;&#1053;&#1071;\&#1044;&#1051;&#1071;%20&#1056;&#1045;&#1043;&#1048;&#1054;&#1053;&#1054;&#1042;\V2.20077.26.&#1084;&#1072;&#1103;&#1091;&#1090;&#1086;&#1095;&#1085;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/>
      <sheetData sheetId="1"/>
      <sheetData sheetId="2">
        <row r="8">
          <cell r="F8" t="str">
            <v>Калужская область</v>
          </cell>
        </row>
        <row r="10">
          <cell r="F10">
            <v>2012</v>
          </cell>
        </row>
        <row r="13">
          <cell r="F13" t="str">
            <v>ОАО "Восход" - Калужский радиоламповый завод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2002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Опр-е величины и уровня потерь"/>
      <sheetName val="Приказ МЭ от 30.09.2014 № 674"/>
      <sheetName val="потребление"/>
      <sheetName val="Лист3"/>
      <sheetName val="Лист4"/>
      <sheetName val="Лист5"/>
      <sheetName val="Лист6"/>
      <sheetName val="Лист7"/>
      <sheetName val="Лист8"/>
      <sheetName val="П1.15"/>
      <sheetName val="НВВ 1"/>
      <sheetName val="НВВ 2"/>
      <sheetName val="Доля"/>
      <sheetName val="НВВ 2020-2024"/>
      <sheetName val="НВВ с коррект"/>
      <sheetName val="Коррект ПР"/>
      <sheetName val="Коррект НР"/>
      <sheetName val="Коррект по ПО"/>
      <sheetName val="Коррект Кнк (1)"/>
      <sheetName val=" П1.18.2"/>
      <sheetName val="Лист17"/>
      <sheetName val="Лист18"/>
      <sheetName val="Лист19"/>
      <sheetName val="П1.21.3 приб."/>
      <sheetName val="Лист25"/>
      <sheetName val="Лист29"/>
      <sheetName val="Sheet1"/>
      <sheetName val="Лист31"/>
      <sheetName val="П2.1"/>
      <sheetName val="П2.2."/>
      <sheetName val="оборудование"/>
      <sheetName val="П1.17Ам"/>
      <sheetName val="Амортизация и Н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59">
          <cell r="W59">
            <v>320.11250000000007</v>
          </cell>
          <cell r="AA59">
            <v>320.11250000000007</v>
          </cell>
        </row>
      </sheetData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Баланс энергии"/>
      <sheetName val="Баланс мощности"/>
      <sheetName val="УЕ ВЛЭП 2011-2014"/>
      <sheetName val="УЕ ТП 2011-2014"/>
      <sheetName val="Подконтрольные расходы"/>
      <sheetName val="Ввод выбытие ОС"/>
      <sheetName val="Расчет амортизации"/>
      <sheetName val="Амортизация по уровням напр-я"/>
      <sheetName val="Свод по амортизации"/>
      <sheetName val="Очисления на соц. нужды"/>
      <sheetName val="Сод.зданий и помещений"/>
      <sheetName val="Плата за землю"/>
      <sheetName val="Транспортный налог"/>
      <sheetName val="Налог на имущество"/>
      <sheetName val="Негативное воздействие на ОС"/>
      <sheetName val="Налог на прибыль"/>
      <sheetName val="Аренда имущества"/>
      <sheetName val="Услуги ФСК"/>
      <sheetName val="Прочие НР"/>
      <sheetName val=" КВЛ 2012-2014 "/>
      <sheetName val="Выпадающий доход"/>
      <sheetName val="Результаты деятельности орг-ии"/>
      <sheetName val="Корр. НР"/>
      <sheetName val="Корр. ПО"/>
      <sheetName val="Корр. ИП"/>
      <sheetName val="Корр. КНК"/>
      <sheetName val="НВВ на потери"/>
      <sheetName val="Долгосрочные параметры рег-я"/>
      <sheetName val="Смета общая НВВ"/>
      <sheetName val="TEHSHEET"/>
      <sheetName val="Титу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x</v>
          </cell>
          <cell r="D7" t="str">
            <v>x</v>
          </cell>
        </row>
        <row r="10">
          <cell r="A10" t="str">
            <v>договор № ___ от ____</v>
          </cell>
          <cell r="B10" t="str">
            <v>x</v>
          </cell>
          <cell r="D10" t="str">
            <v>x</v>
          </cell>
        </row>
        <row r="11">
          <cell r="A11" t="str">
            <v>договор № ___ от ____</v>
          </cell>
          <cell r="B11" t="str">
            <v>x</v>
          </cell>
          <cell r="D11" t="str">
            <v>x</v>
          </cell>
        </row>
        <row r="12">
          <cell r="A12" t="str">
            <v>договор № ___ от ____</v>
          </cell>
          <cell r="B12" t="str">
            <v>x</v>
          </cell>
          <cell r="D12" t="str">
            <v>x</v>
          </cell>
        </row>
        <row r="13">
          <cell r="A13" t="str">
            <v>договор № ___ от ____</v>
          </cell>
          <cell r="B13" t="str">
            <v>x</v>
          </cell>
          <cell r="D13" t="str">
            <v>x</v>
          </cell>
        </row>
      </sheetData>
      <sheetData sheetId="13">
        <row r="15">
          <cell r="A15" t="str">
            <v>Добавить</v>
          </cell>
        </row>
        <row r="16">
          <cell r="A16" t="str">
            <v>Всего транспортный налог:</v>
          </cell>
          <cell r="B16" t="str">
            <v>х</v>
          </cell>
          <cell r="C16" t="str">
            <v>х</v>
          </cell>
          <cell r="E16" t="str">
            <v>х</v>
          </cell>
        </row>
      </sheetData>
      <sheetData sheetId="14">
        <row r="12">
          <cell r="B12" t="str">
            <v>x</v>
          </cell>
          <cell r="D12" t="str">
            <v>x</v>
          </cell>
        </row>
        <row r="13">
          <cell r="B13" t="str">
            <v>x</v>
          </cell>
          <cell r="D13" t="str">
            <v>x</v>
          </cell>
        </row>
        <row r="14">
          <cell r="B14" t="str">
            <v>x</v>
          </cell>
          <cell r="D14" t="str">
            <v>x</v>
          </cell>
        </row>
        <row r="15">
          <cell r="B15" t="str">
            <v>x</v>
          </cell>
          <cell r="D15" t="str">
            <v>x</v>
          </cell>
        </row>
        <row r="16">
          <cell r="B16" t="str">
            <v>x</v>
          </cell>
          <cell r="C16">
            <v>0</v>
          </cell>
          <cell r="D16" t="str">
            <v>x</v>
          </cell>
          <cell r="E16">
            <v>0</v>
          </cell>
        </row>
      </sheetData>
      <sheetData sheetId="15"/>
      <sheetData sheetId="16"/>
      <sheetData sheetId="17">
        <row r="8">
          <cell r="A8" t="str">
            <v xml:space="preserve">договор  с _____ от_____№  __ </v>
          </cell>
          <cell r="B8" t="str">
            <v>x</v>
          </cell>
          <cell r="D8" t="str">
            <v>x</v>
          </cell>
        </row>
        <row r="9">
          <cell r="A9" t="str">
            <v xml:space="preserve">договор  с _____ от_____№  __ </v>
          </cell>
          <cell r="B9" t="str">
            <v>x</v>
          </cell>
          <cell r="D9" t="str">
            <v>x</v>
          </cell>
        </row>
        <row r="10">
          <cell r="A10" t="str">
            <v xml:space="preserve">договор  с _____ от_____№  __ </v>
          </cell>
          <cell r="B10" t="str">
            <v>x</v>
          </cell>
          <cell r="D10" t="str">
            <v>x</v>
          </cell>
        </row>
        <row r="11">
          <cell r="A11" t="str">
            <v xml:space="preserve">договор  с _____ от_____№  __ </v>
          </cell>
          <cell r="B11" t="str">
            <v>x</v>
          </cell>
          <cell r="D11" t="str">
            <v>x</v>
          </cell>
        </row>
        <row r="12">
          <cell r="A12" t="str">
            <v xml:space="preserve">договор  с _____ от_____№  __ </v>
          </cell>
          <cell r="B12" t="str">
            <v>x</v>
          </cell>
          <cell r="D12" t="str">
            <v>x</v>
          </cell>
        </row>
        <row r="13">
          <cell r="A13" t="str">
            <v xml:space="preserve">договор  с _____ от_____№  __ </v>
          </cell>
          <cell r="B13" t="str">
            <v>x</v>
          </cell>
          <cell r="D13" t="str">
            <v>x</v>
          </cell>
        </row>
        <row r="23">
          <cell r="A23" t="str">
            <v xml:space="preserve">договор  с _____ от_____№  __ </v>
          </cell>
          <cell r="B23" t="str">
            <v>x</v>
          </cell>
          <cell r="D23" t="str">
            <v>x</v>
          </cell>
        </row>
        <row r="24">
          <cell r="A24" t="str">
            <v xml:space="preserve">договор  с _____ от_____№  __ </v>
          </cell>
          <cell r="B24" t="str">
            <v>x</v>
          </cell>
          <cell r="D24" t="str">
            <v>x</v>
          </cell>
        </row>
        <row r="25">
          <cell r="A25" t="str">
            <v xml:space="preserve">договор  с _____ от_____№  __ </v>
          </cell>
          <cell r="B25" t="str">
            <v>x</v>
          </cell>
          <cell r="D25" t="str">
            <v>x</v>
          </cell>
        </row>
        <row r="26">
          <cell r="A26" t="str">
            <v xml:space="preserve">договор  с _____ от_____№  __ </v>
          </cell>
          <cell r="B26" t="str">
            <v>x</v>
          </cell>
          <cell r="D26" t="str">
            <v>x</v>
          </cell>
        </row>
        <row r="27">
          <cell r="A27" t="str">
            <v xml:space="preserve">договор  с _____ от_____№  __ </v>
          </cell>
          <cell r="B27" t="str">
            <v>x</v>
          </cell>
          <cell r="D27" t="str">
            <v>x</v>
          </cell>
        </row>
        <row r="30">
          <cell r="A30" t="str">
            <v xml:space="preserve">объектов электросетевого хозяйства договор  с _____ от_____№  __ </v>
          </cell>
          <cell r="B30" t="str">
            <v>x</v>
          </cell>
          <cell r="D30" t="str">
            <v>x</v>
          </cell>
        </row>
        <row r="31">
          <cell r="A31" t="str">
            <v xml:space="preserve">иного имущества договор  с _____ от_____№  __ </v>
          </cell>
          <cell r="B31" t="str">
            <v>x</v>
          </cell>
          <cell r="D31" t="str">
            <v>x</v>
          </cell>
        </row>
        <row r="32">
          <cell r="A32" t="str">
            <v xml:space="preserve">договор  с _____ от_____№  __ </v>
          </cell>
          <cell r="B32" t="str">
            <v>x</v>
          </cell>
          <cell r="D32" t="str">
            <v>x</v>
          </cell>
        </row>
        <row r="33">
          <cell r="A33" t="str">
            <v xml:space="preserve">договор  с _____ от_____№  __ </v>
          </cell>
          <cell r="B33" t="str">
            <v>x</v>
          </cell>
          <cell r="D33" t="str">
            <v>x</v>
          </cell>
        </row>
      </sheetData>
      <sheetData sheetId="18"/>
      <sheetData sheetId="19">
        <row r="7">
          <cell r="A7" t="str">
            <v>введите название</v>
          </cell>
        </row>
      </sheetData>
      <sheetData sheetId="20">
        <row r="2">
          <cell r="A2" t="str">
            <v xml:space="preserve">                            Расходы на капитальные вложения на 2012 - 2014 годы</v>
          </cell>
        </row>
        <row r="8">
          <cell r="A8" t="str">
            <v>Введите название</v>
          </cell>
        </row>
        <row r="9">
          <cell r="A9" t="str">
            <v>Введите название</v>
          </cell>
        </row>
        <row r="10">
          <cell r="A10" t="str">
            <v>Введите название</v>
          </cell>
        </row>
        <row r="11">
          <cell r="A11" t="str">
            <v>Введите название</v>
          </cell>
        </row>
        <row r="12">
          <cell r="A12" t="str">
            <v>Введите название</v>
          </cell>
        </row>
        <row r="15">
          <cell r="A15" t="str">
            <v>Введите название</v>
          </cell>
        </row>
        <row r="16">
          <cell r="A16" t="str">
            <v>Введите название</v>
          </cell>
        </row>
        <row r="17">
          <cell r="A17" t="str">
            <v>Введите название</v>
          </cell>
        </row>
        <row r="18">
          <cell r="A18" t="str">
            <v>Введите название</v>
          </cell>
        </row>
        <row r="19">
          <cell r="A19" t="str">
            <v>Введите название</v>
          </cell>
        </row>
        <row r="22">
          <cell r="A22" t="str">
            <v>Введите название</v>
          </cell>
        </row>
        <row r="23">
          <cell r="A23" t="str">
            <v>Введите название</v>
          </cell>
        </row>
        <row r="24">
          <cell r="A24" t="str">
            <v>Введите название</v>
          </cell>
        </row>
        <row r="25">
          <cell r="A25" t="str">
            <v>Введите название</v>
          </cell>
        </row>
        <row r="28">
          <cell r="A28" t="str">
            <v>Введите название</v>
          </cell>
        </row>
        <row r="29">
          <cell r="A29" t="str">
            <v>Введите название</v>
          </cell>
        </row>
        <row r="30">
          <cell r="A30" t="str">
            <v>Введите название</v>
          </cell>
        </row>
        <row r="31">
          <cell r="A31" t="str">
            <v>Введите название</v>
          </cell>
        </row>
        <row r="34">
          <cell r="A34" t="str">
            <v>Введите название</v>
          </cell>
        </row>
        <row r="35">
          <cell r="A35" t="str">
            <v>Введите название</v>
          </cell>
        </row>
        <row r="36">
          <cell r="A36" t="str">
            <v>Введите название</v>
          </cell>
        </row>
        <row r="37">
          <cell r="A37" t="str">
            <v>Введите название</v>
          </cell>
        </row>
        <row r="40">
          <cell r="A40" t="str">
            <v>Введите название</v>
          </cell>
        </row>
        <row r="41">
          <cell r="A41" t="str">
            <v>Введите название</v>
          </cell>
        </row>
        <row r="42">
          <cell r="A42" t="str">
            <v>Введите название</v>
          </cell>
        </row>
        <row r="43">
          <cell r="A43" t="str">
            <v>Введите название</v>
          </cell>
        </row>
        <row r="46">
          <cell r="A46" t="str">
            <v>Введите название</v>
          </cell>
        </row>
        <row r="47">
          <cell r="A47" t="str">
            <v>Введите название</v>
          </cell>
        </row>
        <row r="48">
          <cell r="A48" t="str">
            <v>Введите название</v>
          </cell>
        </row>
        <row r="49">
          <cell r="A49" t="str">
            <v>Введите название</v>
          </cell>
        </row>
      </sheetData>
      <sheetData sheetId="21">
        <row r="7">
          <cell r="A7" t="str">
            <v>Расходы, связанные с компенсацией выпадающих доходов по льготному технологическому присоединению, всего, в том числе:</v>
          </cell>
          <cell r="E7">
            <v>0</v>
          </cell>
        </row>
        <row r="8">
          <cell r="A8" t="str">
            <v xml:space="preserve">   выпадающие доходы сетевой организации от присоединения энергопринимающих устройств, максимальной мощностью, не превышающей 15 кВт включительно, исходя из стоимости мероприятий по технологическому присоединению в размере не более 550 рублей;</v>
          </cell>
        </row>
        <row r="9">
          <cell r="A9" t="str">
            <v xml:space="preserve">   выпадающие доходы сетевой организации от выплаты процентов по кредитным договорам, связанным с рассрочкой по оплате субъектами малого и среднего предпринимательства технологического присоединения энергопринимающих устройств максимальной мощностью свыше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  <sheetName val="Лист1"/>
      <sheetName val="Лист2"/>
      <sheetName val="Ф3.1"/>
      <sheetName val="Лист3"/>
      <sheetName val="Лист4"/>
      <sheetName val="Лист5"/>
      <sheetName val="Лист6"/>
      <sheetName val="Лист7"/>
      <sheetName val="Лист8"/>
      <sheetName val="П1.15"/>
      <sheetName val="НВВ ДПР "/>
      <sheetName val="НВВ 1"/>
      <sheetName val="НВВ 2015"/>
      <sheetName val="НВВ 2016"/>
      <sheetName val="Доля"/>
      <sheetName val="НВВ с коррект"/>
      <sheetName val="Коррект ПР"/>
      <sheetName val="Коррект НР"/>
      <sheetName val="Коррект по ПО"/>
      <sheetName val="Коррект Кнк (1)"/>
      <sheetName val="П1.16"/>
      <sheetName val="Аморт"/>
      <sheetName val="П1.17Ам"/>
      <sheetName val="П1.17.1"/>
      <sheetName val=" П1.18.2"/>
      <sheetName val="Лист17"/>
      <sheetName val="Лист18"/>
      <sheetName val="Лист19"/>
      <sheetName val="П1.21.3 приб."/>
      <sheetName val="П 1.24"/>
      <sheetName val="П1.25"/>
      <sheetName val="Лист25"/>
      <sheetName val="Лист29"/>
      <sheetName val="Sheet1"/>
      <sheetName val="Лист31"/>
      <sheetName val="П2.1"/>
      <sheetName val="П2.2.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 ФСТ"/>
      <sheetName val="2006 год"/>
      <sheetName val="Индексы"/>
      <sheetName val="Прогноз среднего 2007"/>
      <sheetName val="Прогноз КГРТ 2007"/>
      <sheetName val="П1.16"/>
      <sheetName val="П1.15"/>
      <sheetName val="Лист1"/>
      <sheetName val="Лист2"/>
      <sheetName val="Ф 3.1"/>
      <sheetName val="Лист3"/>
      <sheetName val="Лист4"/>
      <sheetName val="Лист5"/>
      <sheetName val="Лист6"/>
      <sheetName val="Лист7"/>
      <sheetName val="Лист8"/>
      <sheetName val="НВВ 2012-2014"/>
      <sheetName val="НВВ 2015-2019"/>
      <sheetName val="НВВ с коррект"/>
      <sheetName val="Коррект ПР"/>
      <sheetName val="Коррект НР"/>
      <sheetName val="Коррект по ПО"/>
      <sheetName val="Коррект Кнк (1)"/>
      <sheetName val="П1.17Ам"/>
      <sheetName val="П1.17.1"/>
      <sheetName val="Лист17"/>
      <sheetName val="Лист18"/>
      <sheetName val="Лист19"/>
      <sheetName val=" П1.18.2"/>
      <sheetName val="П1.21.3 приб."/>
      <sheetName val="П 1.24"/>
      <sheetName val="П1.25"/>
      <sheetName val="Лист25"/>
      <sheetName val="Лист29"/>
      <sheetName val="Sheet1"/>
      <sheetName val="Лист31"/>
      <sheetName val="П2.1"/>
      <sheetName val="П2.2."/>
    </sheetNames>
    <sheetDataSet>
      <sheetData sheetId="0" refreshError="1">
        <row r="8">
          <cell r="G8">
            <v>2128587.5</v>
          </cell>
        </row>
        <row r="9">
          <cell r="G9">
            <v>3587.9</v>
          </cell>
        </row>
        <row r="11">
          <cell r="G11">
            <v>60288.959999999999</v>
          </cell>
          <cell r="AB11">
            <v>126618.26</v>
          </cell>
          <cell r="AC11">
            <v>33904.76</v>
          </cell>
        </row>
        <row r="12">
          <cell r="G12">
            <v>54.4</v>
          </cell>
          <cell r="AB12">
            <v>143.94</v>
          </cell>
          <cell r="AC12">
            <v>31.51</v>
          </cell>
        </row>
        <row r="14">
          <cell r="AB14">
            <v>8538.89</v>
          </cell>
          <cell r="AC14">
            <v>23497.93</v>
          </cell>
        </row>
        <row r="15">
          <cell r="AB15">
            <v>8.02</v>
          </cell>
          <cell r="AC15">
            <v>22.07</v>
          </cell>
        </row>
        <row r="17">
          <cell r="G17">
            <v>122</v>
          </cell>
          <cell r="H17">
            <v>73.290000000000006</v>
          </cell>
          <cell r="Q17">
            <v>14498</v>
          </cell>
          <cell r="R17">
            <v>1235.46</v>
          </cell>
          <cell r="S17">
            <v>194</v>
          </cell>
          <cell r="T17">
            <v>40</v>
          </cell>
          <cell r="U17">
            <v>178.4</v>
          </cell>
          <cell r="V17">
            <v>87.9</v>
          </cell>
          <cell r="Z17">
            <v>258.54000000000002</v>
          </cell>
          <cell r="AA17">
            <v>336.87</v>
          </cell>
          <cell r="AD17">
            <v>220.32</v>
          </cell>
        </row>
        <row r="18">
          <cell r="G18">
            <v>31017.200000000001</v>
          </cell>
          <cell r="H18">
            <v>1489.68</v>
          </cell>
          <cell r="I18">
            <v>402.04</v>
          </cell>
          <cell r="J18">
            <v>283.5</v>
          </cell>
          <cell r="K18">
            <v>156.09</v>
          </cell>
          <cell r="L18">
            <v>74.599999999999994</v>
          </cell>
          <cell r="M18">
            <v>260</v>
          </cell>
          <cell r="Q18">
            <v>277723</v>
          </cell>
          <cell r="R18">
            <v>25733.19</v>
          </cell>
          <cell r="S18">
            <v>12707.13</v>
          </cell>
          <cell r="T18">
            <v>5102.8</v>
          </cell>
          <cell r="U18">
            <v>2694.78</v>
          </cell>
          <cell r="V18">
            <v>1309.95</v>
          </cell>
          <cell r="W18">
            <v>1041.2</v>
          </cell>
          <cell r="Z18">
            <v>1526.71</v>
          </cell>
          <cell r="AA18">
            <v>17031.39</v>
          </cell>
          <cell r="AB18">
            <v>1714</v>
          </cell>
          <cell r="AC18">
            <v>1976.42</v>
          </cell>
          <cell r="AD18">
            <v>1045.4000000000001</v>
          </cell>
        </row>
        <row r="19">
          <cell r="G19">
            <v>8188.5</v>
          </cell>
          <cell r="H19">
            <v>393.28</v>
          </cell>
          <cell r="I19">
            <v>106.14</v>
          </cell>
          <cell r="J19">
            <v>74.8</v>
          </cell>
          <cell r="K19">
            <v>41.2</v>
          </cell>
          <cell r="L19">
            <v>19.399999999999999</v>
          </cell>
          <cell r="M19">
            <v>67.599999999999994</v>
          </cell>
          <cell r="Q19">
            <v>73319</v>
          </cell>
          <cell r="R19">
            <v>6793.56</v>
          </cell>
          <cell r="S19">
            <v>3354.68</v>
          </cell>
          <cell r="T19">
            <v>1347.18</v>
          </cell>
          <cell r="U19">
            <v>711.43</v>
          </cell>
          <cell r="V19">
            <v>345.92</v>
          </cell>
          <cell r="W19">
            <v>345.92</v>
          </cell>
          <cell r="Z19">
            <v>429</v>
          </cell>
          <cell r="AA19">
            <v>4479.26</v>
          </cell>
          <cell r="AB19">
            <v>503.9</v>
          </cell>
          <cell r="AC19">
            <v>519.79999999999995</v>
          </cell>
          <cell r="AD19">
            <v>275.98</v>
          </cell>
        </row>
        <row r="20">
          <cell r="G20">
            <v>1874</v>
          </cell>
          <cell r="Q20">
            <v>148534</v>
          </cell>
          <cell r="R20">
            <v>14790.77</v>
          </cell>
          <cell r="S20">
            <v>2380.4</v>
          </cell>
          <cell r="T20">
            <v>1348</v>
          </cell>
          <cell r="U20">
            <v>244.7</v>
          </cell>
          <cell r="V20">
            <v>80.599999999999994</v>
          </cell>
          <cell r="W20">
            <v>188.3</v>
          </cell>
          <cell r="Z20">
            <v>452.75</v>
          </cell>
          <cell r="AA20">
            <v>37943.72</v>
          </cell>
          <cell r="AB20">
            <v>15.1</v>
          </cell>
          <cell r="AC20">
            <v>191.77</v>
          </cell>
          <cell r="AD20">
            <v>39.200000000000003</v>
          </cell>
        </row>
        <row r="21">
          <cell r="G21">
            <v>1211622.75</v>
          </cell>
        </row>
        <row r="25">
          <cell r="G25">
            <v>156147.6</v>
          </cell>
          <cell r="Q25">
            <v>0</v>
          </cell>
        </row>
        <row r="27">
          <cell r="G27">
            <v>9635.6</v>
          </cell>
          <cell r="Q27">
            <v>344921.9</v>
          </cell>
        </row>
        <row r="30">
          <cell r="G30">
            <v>1862.1</v>
          </cell>
          <cell r="Q30">
            <v>0</v>
          </cell>
        </row>
        <row r="31">
          <cell r="G31">
            <v>86444.2</v>
          </cell>
          <cell r="H31">
            <v>8533.4</v>
          </cell>
          <cell r="I31">
            <v>3280.7</v>
          </cell>
          <cell r="J31">
            <v>1383.3</v>
          </cell>
          <cell r="K31">
            <v>635</v>
          </cell>
          <cell r="L31">
            <v>131.30000000000001</v>
          </cell>
          <cell r="M31">
            <v>288.5</v>
          </cell>
          <cell r="Q31">
            <v>250576</v>
          </cell>
          <cell r="R31">
            <v>59356.6</v>
          </cell>
          <cell r="S31">
            <v>9960.85</v>
          </cell>
          <cell r="T31">
            <v>3654.7</v>
          </cell>
          <cell r="U31">
            <v>2125.16</v>
          </cell>
          <cell r="V31">
            <v>804.61</v>
          </cell>
          <cell r="W31">
            <v>1322.8</v>
          </cell>
          <cell r="Z31">
            <v>2051.38</v>
          </cell>
          <cell r="AA31">
            <v>21101.73</v>
          </cell>
          <cell r="AB31">
            <v>1006.3</v>
          </cell>
          <cell r="AC31">
            <v>1509.54</v>
          </cell>
          <cell r="AD31">
            <v>2038.35</v>
          </cell>
        </row>
        <row r="34">
          <cell r="G34">
            <v>6005</v>
          </cell>
          <cell r="Q34">
            <v>0</v>
          </cell>
        </row>
        <row r="35">
          <cell r="G35">
            <v>4235.8999999999996</v>
          </cell>
          <cell r="Q35">
            <v>0</v>
          </cell>
        </row>
        <row r="38">
          <cell r="G38">
            <v>3109.2</v>
          </cell>
          <cell r="Q38">
            <v>26149</v>
          </cell>
          <cell r="R38">
            <v>3150</v>
          </cell>
          <cell r="Z38">
            <v>1541.63</v>
          </cell>
          <cell r="AB38">
            <v>106.514</v>
          </cell>
          <cell r="AD38">
            <v>293.14</v>
          </cell>
        </row>
        <row r="40">
          <cell r="G40">
            <v>0</v>
          </cell>
          <cell r="Q40">
            <v>0</v>
          </cell>
        </row>
        <row r="41">
          <cell r="G41">
            <v>30149.599999999999</v>
          </cell>
          <cell r="H41">
            <v>216.5</v>
          </cell>
          <cell r="I41">
            <v>72.7</v>
          </cell>
          <cell r="J41">
            <v>29.504999999999999</v>
          </cell>
          <cell r="K41">
            <v>315.60000000000002</v>
          </cell>
          <cell r="L41">
            <v>22</v>
          </cell>
          <cell r="M41">
            <v>33.979999999999997</v>
          </cell>
          <cell r="Q41">
            <v>48343.41</v>
          </cell>
          <cell r="R41">
            <v>19743.3</v>
          </cell>
          <cell r="S41">
            <v>2363.25</v>
          </cell>
          <cell r="T41">
            <v>3372.06</v>
          </cell>
          <cell r="U41">
            <v>305.97000000000003</v>
          </cell>
          <cell r="V41">
            <v>410.61</v>
          </cell>
          <cell r="W41">
            <v>139.5</v>
          </cell>
          <cell r="Z41">
            <v>330.6</v>
          </cell>
          <cell r="AA41">
            <v>677.4</v>
          </cell>
          <cell r="AB41">
            <v>136.69999999999999</v>
          </cell>
          <cell r="AC41">
            <v>179.62</v>
          </cell>
          <cell r="AD41">
            <v>58.87</v>
          </cell>
        </row>
        <row r="42">
          <cell r="G42">
            <v>2200.1999999999998</v>
          </cell>
          <cell r="H42">
            <v>68.36</v>
          </cell>
          <cell r="I42">
            <v>14.7</v>
          </cell>
          <cell r="J42">
            <v>10.36</v>
          </cell>
          <cell r="K42">
            <v>4.9000000000000004</v>
          </cell>
          <cell r="L42">
            <v>6.7</v>
          </cell>
          <cell r="M42">
            <v>13.3</v>
          </cell>
          <cell r="Q42">
            <v>27558.44</v>
          </cell>
          <cell r="R42">
            <v>3253.03</v>
          </cell>
          <cell r="S42">
            <v>712.34</v>
          </cell>
          <cell r="T42">
            <v>1526.7</v>
          </cell>
          <cell r="U42">
            <v>199.9</v>
          </cell>
          <cell r="V42">
            <v>159.31</v>
          </cell>
          <cell r="W42">
            <v>171.2</v>
          </cell>
          <cell r="Z42">
            <v>620.42999999999995</v>
          </cell>
          <cell r="AA42">
            <v>1652.8</v>
          </cell>
          <cell r="AB42">
            <v>80.8</v>
          </cell>
          <cell r="AC42">
            <v>36.11</v>
          </cell>
          <cell r="AD42">
            <v>120.56</v>
          </cell>
        </row>
        <row r="44">
          <cell r="G44">
            <v>0</v>
          </cell>
          <cell r="Q44">
            <v>0</v>
          </cell>
        </row>
        <row r="47">
          <cell r="G47">
            <v>3205</v>
          </cell>
          <cell r="H47">
            <v>545.82000000000005</v>
          </cell>
          <cell r="I47">
            <v>237.59</v>
          </cell>
          <cell r="J47">
            <v>62.5</v>
          </cell>
          <cell r="K47">
            <v>51.7</v>
          </cell>
          <cell r="L47">
            <v>7.87</v>
          </cell>
          <cell r="M47">
            <v>17.795000000000002</v>
          </cell>
          <cell r="Q47">
            <v>3117.9</v>
          </cell>
          <cell r="R47">
            <v>545.82000000000005</v>
          </cell>
          <cell r="S47">
            <v>237.59</v>
          </cell>
          <cell r="T47">
            <v>62.5</v>
          </cell>
          <cell r="U47">
            <v>51.7</v>
          </cell>
          <cell r="V47">
            <v>7.87</v>
          </cell>
          <cell r="W47">
            <v>17.795000000000002</v>
          </cell>
          <cell r="Z47">
            <v>80.81</v>
          </cell>
          <cell r="AA47">
            <v>486.23</v>
          </cell>
          <cell r="AB47">
            <v>142.33000000000001</v>
          </cell>
          <cell r="AC47">
            <v>51.03</v>
          </cell>
          <cell r="AD47">
            <v>42.93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et_union_hor"/>
      <sheetName val="modProv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modfrmDateChoo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E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SMetstrait"/>
      <sheetName val="200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Ком потери"/>
      <sheetName val="T25"/>
      <sheetName val="T31"/>
      <sheetName val="форма-прил к ф№1"/>
      <sheetName val="T0"/>
      <sheetName val="1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XLR_NoRangeSheet"/>
      <sheetName val="VLOOKUP"/>
      <sheetName val="INPUTMASTER"/>
      <sheetName val="Sheet2"/>
      <sheetName val="Данные для расчета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ЦТ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таблица фст"/>
      <sheetName val="Производство электроэнергии"/>
      <sheetName val="П2.1"/>
      <sheetName val=" НВВ передача"/>
      <sheetName val="Данные"/>
    </sheetNames>
    <sheetDataSet>
      <sheetData sheetId="0" refreshError="1">
        <row r="14">
          <cell r="B14">
            <v>2005</v>
          </cell>
        </row>
        <row r="15">
          <cell r="B15">
            <v>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5">
          <cell r="C15">
            <v>0</v>
          </cell>
        </row>
        <row r="24">
          <cell r="C2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эл ст"/>
      <sheetName val="Заголовок"/>
      <sheetName val="6"/>
      <sheetName val="Справочники"/>
      <sheetName val="Закупки"/>
      <sheetName val="Макро"/>
      <sheetName val="УЗ-22(2002)"/>
      <sheetName val="УЗ-21(1кв.) (2)"/>
      <sheetName val="УЗ-21(2002)"/>
      <sheetName val="УЗ-22(3кв.) (2)"/>
      <sheetName val="Производство электроэнергии"/>
      <sheetName val="Константы"/>
      <sheetName val="инвестиции 2007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Титульный лист С-П"/>
      <sheetName val="2002(v1)"/>
      <sheetName val="ФИНПЛАН"/>
      <sheetName val="13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2007"/>
      <sheetName val="Дебет_Кредит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РСД ИА "/>
      <sheetName val="продВ(I)"/>
      <sheetName val="У-Алд_наслегаХранение"/>
      <sheetName val="План Газпрома"/>
      <sheetName val="01-02 (БДиР Общества)"/>
      <sheetName val="Проценты"/>
      <sheetName val="1.19.1 произв тэ"/>
      <sheetName val="Настр"/>
      <sheetName val="t_настройки"/>
      <sheetName val="Внеш Совме"/>
      <sheetName val="AddList"/>
      <sheetName val="AddList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печать"/>
      <sheetName val="2004(2)"/>
      <sheetName val="2009(2)"/>
      <sheetName val="2002"/>
      <sheetName val="1999"/>
      <sheetName val="РасчетМЭРТИЦП"/>
      <sheetName val="I"/>
      <sheetName val="Лист13"/>
      <sheetName val="П2.1"/>
      <sheetName val="П1.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FF"/>
    <pageSetUpPr fitToPage="1"/>
  </sheetPr>
  <dimension ref="B2:Z121"/>
  <sheetViews>
    <sheetView tabSelected="1" topLeftCell="A88" zoomScaleNormal="100" workbookViewId="0">
      <selection activeCell="F114" sqref="F114:S124"/>
    </sheetView>
  </sheetViews>
  <sheetFormatPr defaultRowHeight="12.75" x14ac:dyDescent="0.2"/>
  <cols>
    <col min="1" max="1" width="3.5703125" customWidth="1"/>
    <col min="2" max="2" width="8.85546875" customWidth="1"/>
    <col min="3" max="3" width="3.140625" customWidth="1"/>
    <col min="5" max="5" width="48" customWidth="1"/>
    <col min="6" max="6" width="12.140625" style="186" bestFit="1" customWidth="1"/>
    <col min="7" max="7" width="13.7109375" style="186" bestFit="1" customWidth="1"/>
    <col min="8" max="8" width="16.28515625" style="186" customWidth="1"/>
    <col min="9" max="9" width="18.85546875" style="186" customWidth="1"/>
    <col min="10" max="10" width="13.85546875" style="186" customWidth="1"/>
    <col min="11" max="12" width="14.7109375" style="186" customWidth="1"/>
    <col min="13" max="13" width="14.7109375" customWidth="1"/>
    <col min="14" max="14" width="12.5703125" bestFit="1" customWidth="1"/>
    <col min="15" max="15" width="10.85546875" bestFit="1" customWidth="1"/>
  </cols>
  <sheetData>
    <row r="2" spans="3:26" ht="15" x14ac:dyDescent="0.25">
      <c r="C2" s="1"/>
      <c r="D2" s="195" t="s">
        <v>0</v>
      </c>
      <c r="E2" s="195"/>
      <c r="F2" s="195"/>
      <c r="G2" s="195"/>
      <c r="H2" s="195"/>
      <c r="I2" s="195"/>
      <c r="J2" s="195"/>
      <c r="K2" s="195"/>
      <c r="L2" s="195"/>
      <c r="M2" s="2"/>
      <c r="N2" s="3"/>
      <c r="O2" s="4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3:26" ht="15" x14ac:dyDescent="0.25">
      <c r="C3" s="1"/>
      <c r="D3" s="5"/>
      <c r="E3" s="5"/>
      <c r="F3" s="6"/>
      <c r="G3" s="6"/>
      <c r="H3" s="7"/>
      <c r="I3" s="6"/>
      <c r="J3" s="6"/>
      <c r="K3" s="6"/>
      <c r="L3" s="6"/>
      <c r="M3" s="5"/>
      <c r="N3" s="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3:26" ht="15" x14ac:dyDescent="0.25">
      <c r="C4" s="1"/>
      <c r="D4" s="2"/>
      <c r="E4" s="195" t="s">
        <v>1</v>
      </c>
      <c r="F4" s="196"/>
      <c r="G4" s="196"/>
      <c r="H4" s="196"/>
      <c r="I4" s="196"/>
      <c r="J4" s="196"/>
      <c r="K4" s="8"/>
      <c r="L4" s="8"/>
      <c r="M4" s="9"/>
      <c r="N4" s="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3:26" ht="15" x14ac:dyDescent="0.25">
      <c r="C5" s="1"/>
      <c r="D5" s="197" t="s">
        <v>2</v>
      </c>
      <c r="E5" s="197"/>
      <c r="F5" s="197"/>
      <c r="G5" s="197"/>
      <c r="H5" s="197"/>
      <c r="I5" s="197"/>
      <c r="J5" s="197"/>
      <c r="K5" s="10"/>
      <c r="L5" s="10"/>
      <c r="M5" s="1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3:26" s="15" customFormat="1" ht="15" x14ac:dyDescent="0.25">
      <c r="C6" s="3"/>
      <c r="D6" s="12"/>
      <c r="E6" s="12"/>
      <c r="F6" s="13"/>
      <c r="G6" s="13"/>
      <c r="H6" s="13"/>
      <c r="I6" s="13"/>
      <c r="J6" s="14"/>
      <c r="K6" s="14"/>
      <c r="L6" s="14"/>
      <c r="M6" s="1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3:26" ht="49.5" customHeight="1" x14ac:dyDescent="0.25">
      <c r="C7" s="1"/>
      <c r="D7" s="16" t="s">
        <v>3</v>
      </c>
      <c r="E7" s="17" t="s">
        <v>4</v>
      </c>
      <c r="F7" s="18" t="s">
        <v>5</v>
      </c>
      <c r="G7" s="19" t="s">
        <v>6</v>
      </c>
      <c r="H7" s="19" t="s">
        <v>7</v>
      </c>
      <c r="I7" s="19">
        <v>2021</v>
      </c>
      <c r="J7" s="19">
        <v>2022</v>
      </c>
      <c r="K7" s="19">
        <v>2023</v>
      </c>
      <c r="L7" s="19">
        <v>2024</v>
      </c>
      <c r="M7" s="20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3:26" ht="26.25" customHeight="1" x14ac:dyDescent="0.25">
      <c r="C8" s="1"/>
      <c r="D8" s="18" t="s">
        <v>8</v>
      </c>
      <c r="E8" s="21" t="s">
        <v>9</v>
      </c>
      <c r="F8" s="22" t="s">
        <v>10</v>
      </c>
      <c r="G8" s="23" t="s">
        <v>11</v>
      </c>
      <c r="H8" s="23">
        <f>H61</f>
        <v>1933.1780439095737</v>
      </c>
      <c r="I8" s="23" t="s">
        <v>11</v>
      </c>
      <c r="J8" s="23" t="s">
        <v>11</v>
      </c>
      <c r="K8" s="23" t="s">
        <v>11</v>
      </c>
      <c r="L8" s="23" t="s">
        <v>11</v>
      </c>
      <c r="M8" s="24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3:26" ht="31.5" customHeight="1" x14ac:dyDescent="0.25">
      <c r="C9" s="1"/>
      <c r="D9" s="18" t="s">
        <v>12</v>
      </c>
      <c r="E9" s="21" t="s">
        <v>13</v>
      </c>
      <c r="F9" s="22" t="s">
        <v>14</v>
      </c>
      <c r="G9" s="25">
        <v>0.01</v>
      </c>
      <c r="H9" s="26">
        <v>0.01</v>
      </c>
      <c r="I9" s="26">
        <v>0.01</v>
      </c>
      <c r="J9" s="26">
        <v>0.01</v>
      </c>
      <c r="K9" s="26">
        <v>0.01</v>
      </c>
      <c r="L9" s="26">
        <v>0.01</v>
      </c>
      <c r="M9" s="27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3:26" ht="30" customHeight="1" x14ac:dyDescent="0.25">
      <c r="C10" s="1"/>
      <c r="D10" s="18" t="s">
        <v>15</v>
      </c>
      <c r="E10" s="28" t="s">
        <v>16</v>
      </c>
      <c r="F10" s="22"/>
      <c r="G10" s="29">
        <v>0.75</v>
      </c>
      <c r="H10" s="30">
        <v>0.75</v>
      </c>
      <c r="I10" s="30">
        <v>0.75</v>
      </c>
      <c r="J10" s="30">
        <v>0.75</v>
      </c>
      <c r="K10" s="30">
        <v>0.75</v>
      </c>
      <c r="L10" s="30">
        <v>0.75</v>
      </c>
      <c r="M10" s="3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3:26" ht="54.75" customHeight="1" x14ac:dyDescent="0.25">
      <c r="C11" s="1"/>
      <c r="D11" s="18" t="s">
        <v>17</v>
      </c>
      <c r="E11" s="21" t="s">
        <v>18</v>
      </c>
      <c r="F11" s="22"/>
      <c r="G11" s="32"/>
      <c r="H11" s="33"/>
      <c r="I11" s="33"/>
      <c r="J11" s="34"/>
      <c r="K11" s="34"/>
      <c r="L11" s="34"/>
      <c r="M11" s="35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3:26" ht="15" x14ac:dyDescent="0.25">
      <c r="C12" s="1"/>
      <c r="D12" s="18"/>
      <c r="E12" s="17" t="s">
        <v>19</v>
      </c>
      <c r="F12" s="36" t="s">
        <v>14</v>
      </c>
      <c r="G12" s="29">
        <v>0.02</v>
      </c>
      <c r="H12" s="37">
        <v>0.02</v>
      </c>
      <c r="I12" s="37">
        <v>0.02</v>
      </c>
      <c r="J12" s="37">
        <v>0.02</v>
      </c>
      <c r="K12" s="37">
        <v>0.02</v>
      </c>
      <c r="L12" s="37">
        <v>0.02</v>
      </c>
      <c r="M12" s="38"/>
      <c r="N12" s="3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3:26" ht="15" x14ac:dyDescent="0.25">
      <c r="C13" s="1"/>
      <c r="D13" s="18"/>
      <c r="E13" s="17" t="s">
        <v>20</v>
      </c>
      <c r="F13" s="36" t="s">
        <v>14</v>
      </c>
      <c r="G13" s="29">
        <v>-0.03</v>
      </c>
      <c r="H13" s="37">
        <v>-0.03</v>
      </c>
      <c r="I13" s="37">
        <v>-0.03</v>
      </c>
      <c r="J13" s="37">
        <v>-0.03</v>
      </c>
      <c r="K13" s="37">
        <v>-0.03</v>
      </c>
      <c r="L13" s="37">
        <v>-0.03</v>
      </c>
      <c r="M13" s="38"/>
      <c r="N13" s="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3:26" ht="28.5" x14ac:dyDescent="0.25">
      <c r="C14" s="1"/>
      <c r="D14" s="18">
        <v>5</v>
      </c>
      <c r="E14" s="39" t="s">
        <v>21</v>
      </c>
      <c r="F14" s="36"/>
      <c r="G14" s="29"/>
      <c r="H14" s="40">
        <v>0</v>
      </c>
      <c r="I14" s="41">
        <f t="shared" ref="I14:L16" si="0">H14*(1-0.015)</f>
        <v>0</v>
      </c>
      <c r="J14" s="41">
        <f t="shared" si="0"/>
        <v>0</v>
      </c>
      <c r="K14" s="41">
        <f t="shared" si="0"/>
        <v>0</v>
      </c>
      <c r="L14" s="41">
        <f t="shared" si="0"/>
        <v>0</v>
      </c>
      <c r="M14" s="38"/>
      <c r="N14" s="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3:26" ht="42.75" x14ac:dyDescent="0.25">
      <c r="C15" s="1"/>
      <c r="D15" s="18">
        <v>6</v>
      </c>
      <c r="E15" s="39" t="s">
        <v>22</v>
      </c>
      <c r="F15" s="36"/>
      <c r="G15" s="29"/>
      <c r="H15" s="40">
        <v>0</v>
      </c>
      <c r="I15" s="41">
        <f t="shared" si="0"/>
        <v>0</v>
      </c>
      <c r="J15" s="41">
        <f t="shared" si="0"/>
        <v>0</v>
      </c>
      <c r="K15" s="41">
        <f t="shared" si="0"/>
        <v>0</v>
      </c>
      <c r="L15" s="41">
        <f t="shared" si="0"/>
        <v>0</v>
      </c>
      <c r="M15" s="38"/>
      <c r="N15" s="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3:26" ht="28.5" x14ac:dyDescent="0.25">
      <c r="C16" s="1"/>
      <c r="D16" s="18">
        <v>7</v>
      </c>
      <c r="E16" s="39" t="s">
        <v>23</v>
      </c>
      <c r="F16" s="36"/>
      <c r="G16" s="29"/>
      <c r="H16" s="40">
        <v>0.89749999999999996</v>
      </c>
      <c r="I16" s="41">
        <f t="shared" si="0"/>
        <v>0.88403749999999992</v>
      </c>
      <c r="J16" s="41">
        <f t="shared" si="0"/>
        <v>0.87077693749999996</v>
      </c>
      <c r="K16" s="41">
        <f t="shared" si="0"/>
        <v>0.85771528343749992</v>
      </c>
      <c r="L16" s="41">
        <f t="shared" si="0"/>
        <v>0.84484955418593743</v>
      </c>
      <c r="M16" s="38"/>
      <c r="N16" s="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3:26" ht="15" x14ac:dyDescent="0.25">
      <c r="C17" s="1"/>
      <c r="D17" s="8"/>
      <c r="E17" s="8"/>
      <c r="F17" s="8"/>
      <c r="G17" s="8"/>
      <c r="H17" s="8"/>
      <c r="I17" s="8"/>
      <c r="J17" s="6"/>
      <c r="K17" s="6"/>
      <c r="L17" s="6"/>
      <c r="M17" s="6"/>
      <c r="N17" s="3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3:26" ht="15" x14ac:dyDescent="0.25">
      <c r="C18" s="1"/>
      <c r="D18" s="198" t="s">
        <v>24</v>
      </c>
      <c r="E18" s="198"/>
      <c r="F18" s="198"/>
      <c r="G18" s="198"/>
      <c r="H18" s="198"/>
      <c r="I18" s="198"/>
      <c r="J18" s="198"/>
      <c r="K18" s="10"/>
      <c r="L18" s="10"/>
      <c r="M18" s="10"/>
      <c r="N18" s="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3:26" ht="15" x14ac:dyDescent="0.25">
      <c r="C19" s="1"/>
      <c r="D19" s="8"/>
      <c r="E19" s="8"/>
      <c r="F19" s="8"/>
      <c r="G19" s="8"/>
      <c r="H19" s="8"/>
      <c r="I19" s="8"/>
      <c r="J19" s="6"/>
      <c r="K19" s="6"/>
      <c r="L19" s="6"/>
      <c r="M19" s="6"/>
      <c r="N19" s="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3:26" ht="41.25" customHeight="1" x14ac:dyDescent="0.25">
      <c r="C20" s="1"/>
      <c r="D20" s="16" t="s">
        <v>3</v>
      </c>
      <c r="E20" s="17" t="s">
        <v>4</v>
      </c>
      <c r="F20" s="17" t="s">
        <v>5</v>
      </c>
      <c r="G20" s="19" t="s">
        <v>6</v>
      </c>
      <c r="H20" s="19" t="s">
        <v>7</v>
      </c>
      <c r="I20" s="19">
        <v>2021</v>
      </c>
      <c r="J20" s="19">
        <v>2022</v>
      </c>
      <c r="K20" s="19">
        <v>2023</v>
      </c>
      <c r="L20" s="19">
        <v>2024</v>
      </c>
      <c r="M20" s="20"/>
      <c r="N20" s="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3:26" ht="24" customHeight="1" x14ac:dyDescent="0.25">
      <c r="C21" s="1"/>
      <c r="D21" s="18">
        <v>1</v>
      </c>
      <c r="E21" s="21" t="s">
        <v>25</v>
      </c>
      <c r="F21" s="22" t="s">
        <v>14</v>
      </c>
      <c r="G21" s="42">
        <v>4.5999999999999999E-2</v>
      </c>
      <c r="H21" s="43">
        <v>3.4000000000000002E-2</v>
      </c>
      <c r="I21" s="43">
        <v>0.04</v>
      </c>
      <c r="J21" s="43">
        <v>0.04</v>
      </c>
      <c r="K21" s="43">
        <v>0.04</v>
      </c>
      <c r="L21" s="43">
        <v>0.04</v>
      </c>
      <c r="M21" s="44"/>
      <c r="N21" s="3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3:26" ht="25.5" hidden="1" customHeight="1" x14ac:dyDescent="0.25">
      <c r="C22" s="1"/>
      <c r="D22" s="18">
        <v>2</v>
      </c>
      <c r="E22" s="28" t="s">
        <v>26</v>
      </c>
      <c r="F22" s="22" t="s">
        <v>10</v>
      </c>
      <c r="G22" s="45">
        <v>775.92113161949726</v>
      </c>
      <c r="H22" s="45"/>
      <c r="I22" s="45"/>
      <c r="J22" s="45"/>
      <c r="K22" s="45"/>
      <c r="L22" s="45"/>
      <c r="M22" s="46"/>
      <c r="N22" s="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3:26" ht="30" hidden="1" customHeight="1" x14ac:dyDescent="0.25">
      <c r="C23" s="1"/>
      <c r="D23" s="18">
        <v>3</v>
      </c>
      <c r="E23" s="47" t="s">
        <v>27</v>
      </c>
      <c r="F23" s="22" t="s">
        <v>28</v>
      </c>
      <c r="G23" s="48"/>
      <c r="H23" s="49"/>
      <c r="I23" s="50"/>
      <c r="J23" s="51"/>
      <c r="K23" s="51"/>
      <c r="L23" s="51"/>
      <c r="M23" s="52"/>
      <c r="N23" s="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3:26" ht="36" hidden="1" customHeight="1" x14ac:dyDescent="0.25">
      <c r="C24" s="1"/>
      <c r="D24" s="18">
        <v>4</v>
      </c>
      <c r="E24" s="21" t="s">
        <v>29</v>
      </c>
      <c r="F24" s="22" t="s">
        <v>28</v>
      </c>
      <c r="G24" s="53">
        <v>1.5377948425000003</v>
      </c>
      <c r="H24" s="54"/>
      <c r="I24" s="40"/>
      <c r="J24" s="55"/>
      <c r="K24" s="55"/>
      <c r="L24" s="55"/>
      <c r="M24" s="56"/>
      <c r="N24" s="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3:26" ht="20.25" hidden="1" customHeight="1" x14ac:dyDescent="0.25">
      <c r="C25" s="1"/>
      <c r="D25" s="18">
        <v>5</v>
      </c>
      <c r="E25" s="57" t="s">
        <v>30</v>
      </c>
      <c r="F25" s="36" t="s">
        <v>31</v>
      </c>
      <c r="G25" s="53">
        <v>7</v>
      </c>
      <c r="H25" s="54"/>
      <c r="I25" s="40"/>
      <c r="J25" s="55"/>
      <c r="K25" s="55"/>
      <c r="L25" s="55"/>
      <c r="M25" s="56"/>
      <c r="N25" s="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3:26" ht="21" hidden="1" customHeight="1" x14ac:dyDescent="0.25">
      <c r="C26" s="1"/>
      <c r="D26" s="18">
        <v>6</v>
      </c>
      <c r="E26" s="57" t="s">
        <v>32</v>
      </c>
      <c r="F26" s="36" t="s">
        <v>33</v>
      </c>
      <c r="G26" s="53">
        <v>2089.1875294080005</v>
      </c>
      <c r="H26" s="54"/>
      <c r="I26" s="54"/>
      <c r="J26" s="54"/>
      <c r="K26" s="54"/>
      <c r="L26" s="54"/>
      <c r="M26" s="58"/>
      <c r="N26" s="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3:26" ht="15" x14ac:dyDescent="0.25">
      <c r="C27" s="1"/>
      <c r="D27" s="59"/>
      <c r="E27" s="60"/>
      <c r="F27" s="13"/>
      <c r="G27" s="61"/>
      <c r="H27" s="61"/>
      <c r="I27" s="62" t="s">
        <v>34</v>
      </c>
      <c r="J27" s="63"/>
      <c r="K27" s="63"/>
      <c r="L27" s="63"/>
      <c r="M27" s="63"/>
      <c r="N27" s="3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3:26" ht="15" x14ac:dyDescent="0.25">
      <c r="C28" s="1"/>
      <c r="D28" s="64" t="s">
        <v>35</v>
      </c>
      <c r="E28" s="64"/>
      <c r="F28" s="64"/>
      <c r="G28" s="61"/>
      <c r="H28" s="61"/>
      <c r="I28" s="61"/>
      <c r="J28" s="63"/>
      <c r="K28" s="63"/>
      <c r="L28" s="63"/>
      <c r="M28" s="63"/>
      <c r="N28" s="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3:26" ht="15" x14ac:dyDescent="0.25">
      <c r="C29" s="1"/>
      <c r="D29" s="64"/>
      <c r="E29" s="64"/>
      <c r="F29" s="64"/>
      <c r="G29" s="61"/>
      <c r="H29" s="61"/>
      <c r="I29" s="61"/>
      <c r="J29" s="63"/>
      <c r="K29" s="63"/>
      <c r="L29" s="63"/>
      <c r="M29" s="63"/>
      <c r="N29" s="3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3:26" ht="32.25" customHeight="1" x14ac:dyDescent="0.25">
      <c r="C30" s="1"/>
      <c r="D30" s="16" t="s">
        <v>3</v>
      </c>
      <c r="E30" s="17" t="s">
        <v>4</v>
      </c>
      <c r="F30" s="17" t="s">
        <v>5</v>
      </c>
      <c r="G30" s="19" t="s">
        <v>6</v>
      </c>
      <c r="H30" s="19" t="s">
        <v>7</v>
      </c>
      <c r="I30" s="19">
        <v>2021</v>
      </c>
      <c r="J30" s="19">
        <v>2022</v>
      </c>
      <c r="K30" s="19">
        <v>2023</v>
      </c>
      <c r="L30" s="19">
        <v>2024</v>
      </c>
      <c r="M30" s="20"/>
      <c r="N30" s="3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3:26" ht="27.75" customHeight="1" x14ac:dyDescent="0.25">
      <c r="C31" s="1"/>
      <c r="D31" s="65">
        <v>1</v>
      </c>
      <c r="E31" s="21" t="s">
        <v>36</v>
      </c>
      <c r="F31" s="66" t="s">
        <v>37</v>
      </c>
      <c r="G31" s="67">
        <v>320.11250000000007</v>
      </c>
      <c r="H31" s="68">
        <f>G31</f>
        <v>320.11250000000007</v>
      </c>
      <c r="I31" s="69">
        <f>H31</f>
        <v>320.11250000000007</v>
      </c>
      <c r="J31" s="70">
        <f>H31</f>
        <v>320.11250000000007</v>
      </c>
      <c r="K31" s="69">
        <f>[12]П2.2.!W59</f>
        <v>320.11250000000007</v>
      </c>
      <c r="L31" s="69">
        <f>[12]П2.2.!AA59</f>
        <v>320.11250000000007</v>
      </c>
      <c r="M31" s="71"/>
      <c r="N31" s="3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3:26" ht="23.25" customHeight="1" x14ac:dyDescent="0.25">
      <c r="C32" s="1"/>
      <c r="D32" s="65">
        <v>2</v>
      </c>
      <c r="E32" s="21" t="s">
        <v>38</v>
      </c>
      <c r="F32" s="66" t="s">
        <v>14</v>
      </c>
      <c r="G32" s="25">
        <v>0</v>
      </c>
      <c r="H32" s="72">
        <f>IF(G31=0,0,(H31-G31)/G31)</f>
        <v>0</v>
      </c>
      <c r="I32" s="72">
        <f>IF(H31=0,0,(I31-H31)/H31)</f>
        <v>0</v>
      </c>
      <c r="J32" s="72">
        <f>IF(I31=0,0,(J31-I31)/I31)</f>
        <v>0</v>
      </c>
      <c r="K32" s="72">
        <f>IF(J31=0,0,(K31-J31)/J31)</f>
        <v>0</v>
      </c>
      <c r="L32" s="72">
        <f>IF(K31=0,0,(L31-K31)/K31)</f>
        <v>0</v>
      </c>
      <c r="M32" s="73"/>
      <c r="N32" s="3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3:26" ht="17.25" customHeight="1" x14ac:dyDescent="0.25">
      <c r="C33" s="1"/>
      <c r="D33" s="65">
        <v>3</v>
      </c>
      <c r="E33" s="74" t="s">
        <v>39</v>
      </c>
      <c r="F33" s="75"/>
      <c r="G33" s="76">
        <f>(1+G21)*(1-G9)*(1+G32*G10)</f>
        <v>1.0355400000000001</v>
      </c>
      <c r="H33" s="32" t="s">
        <v>11</v>
      </c>
      <c r="I33" s="77">
        <f>(1+I21)*(1-I9)*(1+I32*I10)</f>
        <v>1.0296000000000001</v>
      </c>
      <c r="J33" s="77">
        <f>(1+J21)*(1-J9)*(1+J32*J10)</f>
        <v>1.0296000000000001</v>
      </c>
      <c r="K33" s="78">
        <f>(1+K21)*(1-K9)*(1+K32*K10)</f>
        <v>1.0296000000000001</v>
      </c>
      <c r="L33" s="77">
        <f>(1+L21)*(1-L9)*(1+L32*L10)</f>
        <v>1.0296000000000001</v>
      </c>
      <c r="M33" s="7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</row>
    <row r="34" spans="3:26" ht="5.25" customHeight="1" x14ac:dyDescent="0.25">
      <c r="C34" s="1"/>
      <c r="D34" s="6"/>
      <c r="E34" s="6"/>
      <c r="F34" s="6"/>
      <c r="G34" s="80"/>
      <c r="H34" s="6"/>
      <c r="I34" s="6"/>
      <c r="J34" s="6"/>
      <c r="K34" s="6"/>
      <c r="L34" s="6"/>
      <c r="M34" s="6"/>
      <c r="N34" s="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3:26" ht="15" x14ac:dyDescent="0.25">
      <c r="C35" s="1"/>
      <c r="D35" s="200" t="s">
        <v>40</v>
      </c>
      <c r="E35" s="200"/>
      <c r="F35" s="200"/>
      <c r="G35" s="200"/>
      <c r="H35" s="200"/>
      <c r="I35" s="200"/>
      <c r="J35" s="200"/>
      <c r="K35" s="200"/>
      <c r="L35" s="200"/>
      <c r="M35" s="6"/>
      <c r="N35" s="3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3:26" ht="15" x14ac:dyDescent="0.25">
      <c r="C36" s="1"/>
      <c r="D36" s="81" t="s">
        <v>41</v>
      </c>
      <c r="E36" s="81"/>
      <c r="F36" s="6"/>
      <c r="G36" s="80"/>
      <c r="H36" s="6"/>
      <c r="I36" s="6"/>
      <c r="J36" s="6"/>
      <c r="K36" s="6"/>
      <c r="L36" s="6"/>
      <c r="M36" s="6"/>
      <c r="N36" s="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3:26" ht="3" customHeight="1" x14ac:dyDescent="0.25">
      <c r="C37" s="1"/>
      <c r="D37" s="82"/>
      <c r="E37" s="82"/>
      <c r="F37" s="82"/>
      <c r="G37" s="82"/>
      <c r="H37" s="82"/>
      <c r="I37" s="82"/>
      <c r="J37" s="14"/>
      <c r="K37" s="14"/>
      <c r="L37" s="14"/>
      <c r="M37" s="14"/>
      <c r="N37" s="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3:26" ht="54.75" customHeight="1" x14ac:dyDescent="0.25">
      <c r="C38" s="1"/>
      <c r="D38" s="83" t="s">
        <v>42</v>
      </c>
      <c r="E38" s="19" t="s">
        <v>43</v>
      </c>
      <c r="F38" s="19" t="s">
        <v>44</v>
      </c>
      <c r="G38" s="19" t="s">
        <v>6</v>
      </c>
      <c r="H38" s="84" t="s">
        <v>7</v>
      </c>
      <c r="I38" s="19">
        <v>2021</v>
      </c>
      <c r="J38" s="19">
        <v>2022</v>
      </c>
      <c r="K38" s="19">
        <v>2023</v>
      </c>
      <c r="L38" s="19">
        <v>2024</v>
      </c>
      <c r="M38" s="20"/>
      <c r="N38" s="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3:26" ht="30.75" customHeight="1" x14ac:dyDescent="0.25">
      <c r="C39" s="1"/>
      <c r="D39" s="85" t="s">
        <v>45</v>
      </c>
      <c r="E39" s="86" t="s">
        <v>46</v>
      </c>
      <c r="F39" s="87" t="s">
        <v>47</v>
      </c>
      <c r="G39" s="88">
        <v>261.35367465588581</v>
      </c>
      <c r="H39" s="89">
        <f>H40+H41</f>
        <v>270.23969959418594</v>
      </c>
      <c r="I39" s="89">
        <f>I40+I41</f>
        <v>281.04928757795335</v>
      </c>
      <c r="J39" s="89">
        <f>J40+J41</f>
        <v>292.29125908107153</v>
      </c>
      <c r="K39" s="89">
        <f>K40+K41</f>
        <v>303.98290944431437</v>
      </c>
      <c r="L39" s="89">
        <f>L40+L41</f>
        <v>316.14222582208697</v>
      </c>
      <c r="M39" s="90"/>
      <c r="N39" s="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3:26" ht="27.75" customHeight="1" x14ac:dyDescent="0.25">
      <c r="C40" s="1"/>
      <c r="D40" s="91" t="s">
        <v>48</v>
      </c>
      <c r="E40" s="92" t="s">
        <v>49</v>
      </c>
      <c r="F40" s="75" t="s">
        <v>47</v>
      </c>
      <c r="G40" s="93">
        <v>168.15867319848897</v>
      </c>
      <c r="H40" s="94">
        <f>G40*1.034</f>
        <v>173.8760680872376</v>
      </c>
      <c r="I40" s="93">
        <f t="shared" ref="I40:L42" si="1">H40*1.04</f>
        <v>180.8311108107271</v>
      </c>
      <c r="J40" s="93">
        <f t="shared" si="1"/>
        <v>188.0643552431562</v>
      </c>
      <c r="K40" s="93">
        <f t="shared" si="1"/>
        <v>195.58692945288246</v>
      </c>
      <c r="L40" s="95">
        <f t="shared" si="1"/>
        <v>203.41040663099776</v>
      </c>
      <c r="M40" s="90"/>
      <c r="N40" s="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3:26" ht="21.75" customHeight="1" x14ac:dyDescent="0.25">
      <c r="C41" s="1"/>
      <c r="D41" s="91" t="s">
        <v>50</v>
      </c>
      <c r="E41" s="92" t="s">
        <v>51</v>
      </c>
      <c r="F41" s="75" t="s">
        <v>47</v>
      </c>
      <c r="G41" s="93">
        <v>93.195001457396842</v>
      </c>
      <c r="H41" s="94">
        <f>G41*1.034</f>
        <v>96.363631506948337</v>
      </c>
      <c r="I41" s="93">
        <f t="shared" si="1"/>
        <v>100.21817676722627</v>
      </c>
      <c r="J41" s="93">
        <f t="shared" si="1"/>
        <v>104.22690383791532</v>
      </c>
      <c r="K41" s="93">
        <f t="shared" si="1"/>
        <v>108.39597999143193</v>
      </c>
      <c r="L41" s="95">
        <f t="shared" si="1"/>
        <v>112.73181919108922</v>
      </c>
      <c r="M41" s="90"/>
      <c r="N41" s="3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3:26" ht="26.25" customHeight="1" x14ac:dyDescent="0.25">
      <c r="C42" s="1"/>
      <c r="D42" s="85" t="s">
        <v>52</v>
      </c>
      <c r="E42" s="86" t="s">
        <v>53</v>
      </c>
      <c r="F42" s="87" t="s">
        <v>47</v>
      </c>
      <c r="G42" s="88">
        <v>1415.3855635723453</v>
      </c>
      <c r="H42" s="96">
        <f>G42*1.034</f>
        <v>1463.508672733805</v>
      </c>
      <c r="I42" s="88">
        <f t="shared" si="1"/>
        <v>1522.0490196431574</v>
      </c>
      <c r="J42" s="88">
        <f t="shared" si="1"/>
        <v>1582.9309804288837</v>
      </c>
      <c r="K42" s="88">
        <f t="shared" si="1"/>
        <v>1646.2482196460392</v>
      </c>
      <c r="L42" s="88">
        <f t="shared" si="1"/>
        <v>1712.0981484318809</v>
      </c>
      <c r="M42" s="90"/>
      <c r="N42" s="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3:26" ht="16.5" customHeight="1" x14ac:dyDescent="0.25">
      <c r="C43" s="1"/>
      <c r="D43" s="97" t="s">
        <v>54</v>
      </c>
      <c r="E43" s="98" t="s">
        <v>55</v>
      </c>
      <c r="F43" s="87" t="s">
        <v>47</v>
      </c>
      <c r="G43" s="99">
        <f>G45+G52+G53+G54+G55+G56+G57+G58+G59</f>
        <v>131.41432798594772</v>
      </c>
      <c r="H43" s="100">
        <f>H44+H45+H52+H53+H54+H55+H56+H57+H58+H59</f>
        <v>132.60585996878257</v>
      </c>
      <c r="I43" s="100">
        <f>I44+I45+I52+I53+I54+I55+I56+I57+I58+I59</f>
        <v>137.46209436753387</v>
      </c>
      <c r="J43" s="100">
        <f>J44+J45+J52+J53+J54+J55+J56+J57+J58+J59</f>
        <v>142.51257814223521</v>
      </c>
      <c r="K43" s="100">
        <f>K44+K45+K52+K53+K54+K55+K56+K57+K58+K59</f>
        <v>147.76508126792464</v>
      </c>
      <c r="L43" s="100">
        <f>L44+L45+L52+L53+L54+L55+L56+L57+L58+L59</f>
        <v>153.22768451864164</v>
      </c>
      <c r="M43" s="90"/>
      <c r="N43" s="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3:26" ht="20.25" customHeight="1" x14ac:dyDescent="0.25">
      <c r="C44" s="1"/>
      <c r="D44" s="91" t="s">
        <v>56</v>
      </c>
      <c r="E44" s="92" t="s">
        <v>57</v>
      </c>
      <c r="F44" s="75" t="s">
        <v>47</v>
      </c>
      <c r="G44" s="93">
        <v>0</v>
      </c>
      <c r="H44" s="101"/>
      <c r="I44" s="93"/>
      <c r="J44" s="93"/>
      <c r="K44" s="93"/>
      <c r="L44" s="102">
        <f>K44*$L$33</f>
        <v>0</v>
      </c>
      <c r="M44" s="90"/>
      <c r="N44" s="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3:26" ht="27" customHeight="1" x14ac:dyDescent="0.25">
      <c r="C45" s="1"/>
      <c r="D45" s="91" t="s">
        <v>58</v>
      </c>
      <c r="E45" s="92" t="s">
        <v>59</v>
      </c>
      <c r="F45" s="75" t="s">
        <v>47</v>
      </c>
      <c r="G45" s="93">
        <f>G50+G51</f>
        <v>31.375889317764027</v>
      </c>
      <c r="H45" s="101">
        <f>SUM(H46:H51)</f>
        <v>29.45243326209599</v>
      </c>
      <c r="I45" s="101">
        <f>SUM(I46:I51)</f>
        <v>30.502530592579831</v>
      </c>
      <c r="J45" s="101">
        <f>SUM(J46:J51)</f>
        <v>31.594631816283027</v>
      </c>
      <c r="K45" s="101">
        <f>SUM(K46:K51)</f>
        <v>32.730417088934352</v>
      </c>
      <c r="L45" s="101">
        <f>SUM(L46:L51)</f>
        <v>33.911633772491726</v>
      </c>
      <c r="M45" s="90"/>
      <c r="N45" s="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3:26" ht="27" hidden="1" customHeight="1" x14ac:dyDescent="0.25">
      <c r="C46" s="1"/>
      <c r="D46" s="103" t="s">
        <v>60</v>
      </c>
      <c r="E46" s="104" t="s">
        <v>61</v>
      </c>
      <c r="F46" s="75"/>
      <c r="G46" s="93">
        <v>0</v>
      </c>
      <c r="H46" s="101"/>
      <c r="I46" s="93"/>
      <c r="J46" s="93"/>
      <c r="K46" s="93"/>
      <c r="L46" s="102">
        <f>K46*$L$33</f>
        <v>0</v>
      </c>
      <c r="M46" s="90"/>
      <c r="N46" s="3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3:26" ht="27" hidden="1" customHeight="1" x14ac:dyDescent="0.25">
      <c r="C47" s="1"/>
      <c r="D47" s="103" t="s">
        <v>62</v>
      </c>
      <c r="E47" s="104" t="s">
        <v>63</v>
      </c>
      <c r="F47" s="75"/>
      <c r="G47" s="93">
        <v>0</v>
      </c>
      <c r="H47" s="101"/>
      <c r="I47" s="93"/>
      <c r="J47" s="93"/>
      <c r="K47" s="93"/>
      <c r="L47" s="102">
        <f>K47*$L$33</f>
        <v>0</v>
      </c>
      <c r="M47" s="90"/>
      <c r="N47" s="3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3:26" ht="27" hidden="1" customHeight="1" x14ac:dyDescent="0.25">
      <c r="C48" s="1"/>
      <c r="D48" s="103" t="s">
        <v>64</v>
      </c>
      <c r="E48" s="104" t="s">
        <v>65</v>
      </c>
      <c r="F48" s="75"/>
      <c r="G48" s="93">
        <v>0</v>
      </c>
      <c r="H48" s="101"/>
      <c r="I48" s="93"/>
      <c r="J48" s="93"/>
      <c r="K48" s="93"/>
      <c r="L48" s="102">
        <f>K48*$L$33</f>
        <v>0</v>
      </c>
      <c r="M48" s="90"/>
      <c r="N48" s="3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2:26" ht="27" hidden="1" customHeight="1" x14ac:dyDescent="0.25">
      <c r="C49" s="1"/>
      <c r="D49" s="103" t="s">
        <v>66</v>
      </c>
      <c r="E49" s="104" t="s">
        <v>67</v>
      </c>
      <c r="F49" s="75"/>
      <c r="G49" s="93">
        <v>0</v>
      </c>
      <c r="H49" s="101"/>
      <c r="I49" s="93"/>
      <c r="J49" s="93"/>
      <c r="K49" s="93"/>
      <c r="L49" s="102">
        <f>K49*$L$33</f>
        <v>0</v>
      </c>
      <c r="M49" s="90"/>
      <c r="N49" s="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2:26" ht="27" customHeight="1" x14ac:dyDescent="0.25">
      <c r="C50" s="1"/>
      <c r="D50" s="103" t="s">
        <v>68</v>
      </c>
      <c r="E50" s="104" t="s">
        <v>69</v>
      </c>
      <c r="F50" s="75"/>
      <c r="G50" s="93">
        <v>25.389200446901345</v>
      </c>
      <c r="H50" s="101">
        <f>G50*1.034</f>
        <v>26.252433262095991</v>
      </c>
      <c r="I50" s="93">
        <f>H50*1.04</f>
        <v>27.302530592579831</v>
      </c>
      <c r="J50" s="93">
        <f>I50*1.04</f>
        <v>28.394631816283027</v>
      </c>
      <c r="K50" s="93">
        <f>J50*1.04</f>
        <v>29.53041708893435</v>
      </c>
      <c r="L50" s="95">
        <f>K50*1.04</f>
        <v>30.711633772491723</v>
      </c>
      <c r="M50" s="90"/>
      <c r="N50" s="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2:26" ht="27" customHeight="1" x14ac:dyDescent="0.25">
      <c r="C51" s="1"/>
      <c r="D51" s="103" t="s">
        <v>70</v>
      </c>
      <c r="E51" s="104" t="s">
        <v>71</v>
      </c>
      <c r="F51" s="75"/>
      <c r="G51" s="93">
        <v>5.9866888708626833</v>
      </c>
      <c r="H51" s="101">
        <f>3.2</f>
        <v>3.2</v>
      </c>
      <c r="I51" s="101">
        <f>3.2</f>
        <v>3.2</v>
      </c>
      <c r="J51" s="101">
        <f>3.2</f>
        <v>3.2</v>
      </c>
      <c r="K51" s="101">
        <f>3.2</f>
        <v>3.2</v>
      </c>
      <c r="L51" s="101">
        <f>3.2</f>
        <v>3.2</v>
      </c>
      <c r="M51" s="90"/>
      <c r="N51" s="3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2:26" ht="27.75" customHeight="1" x14ac:dyDescent="0.25">
      <c r="C52" s="1"/>
      <c r="D52" s="91" t="s">
        <v>72</v>
      </c>
      <c r="E52" s="92" t="s">
        <v>73</v>
      </c>
      <c r="F52" s="75" t="s">
        <v>47</v>
      </c>
      <c r="G52" s="93">
        <v>0</v>
      </c>
      <c r="H52" s="94"/>
      <c r="I52" s="93"/>
      <c r="J52" s="93"/>
      <c r="K52" s="93"/>
      <c r="L52" s="102">
        <f>K52*$L$33</f>
        <v>0</v>
      </c>
      <c r="M52" s="90"/>
      <c r="N52" s="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2:26" ht="30" customHeight="1" x14ac:dyDescent="0.25">
      <c r="C53" s="1"/>
      <c r="D53" s="91" t="s">
        <v>74</v>
      </c>
      <c r="E53" s="92" t="s">
        <v>75</v>
      </c>
      <c r="F53" s="75" t="s">
        <v>47</v>
      </c>
      <c r="G53" s="93">
        <v>3.4488533712578504</v>
      </c>
      <c r="H53" s="94">
        <v>8</v>
      </c>
      <c r="I53" s="93">
        <f>H53</f>
        <v>8</v>
      </c>
      <c r="J53" s="93">
        <f>I53</f>
        <v>8</v>
      </c>
      <c r="K53" s="93">
        <f>J53</f>
        <v>8</v>
      </c>
      <c r="L53" s="93">
        <f>K53</f>
        <v>8</v>
      </c>
      <c r="M53" s="90"/>
      <c r="N53" s="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2:26" ht="30" customHeight="1" x14ac:dyDescent="0.25">
      <c r="C54" s="1"/>
      <c r="D54" s="91" t="s">
        <v>76</v>
      </c>
      <c r="E54" s="105" t="s">
        <v>77</v>
      </c>
      <c r="F54" s="75"/>
      <c r="G54" s="93">
        <v>49.791464866178586</v>
      </c>
      <c r="H54" s="106">
        <f>G54*1.034</f>
        <v>51.484374671628657</v>
      </c>
      <c r="I54" s="93">
        <f>H54*1.04</f>
        <v>53.543749658493809</v>
      </c>
      <c r="J54" s="93">
        <f>I54*1.04</f>
        <v>55.685499644833563</v>
      </c>
      <c r="K54" s="93">
        <f>J54*1.04</f>
        <v>57.912919630626909</v>
      </c>
      <c r="L54" s="95">
        <f>K54*1.04</f>
        <v>60.229436415851985</v>
      </c>
      <c r="M54" s="90"/>
      <c r="N54" s="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2:26" ht="30" customHeight="1" x14ac:dyDescent="0.25">
      <c r="C55" s="1"/>
      <c r="D55" s="91" t="s">
        <v>78</v>
      </c>
      <c r="E55" s="107" t="s">
        <v>79</v>
      </c>
      <c r="F55" s="75"/>
      <c r="G55" s="93">
        <v>0</v>
      </c>
      <c r="H55" s="94"/>
      <c r="I55" s="93"/>
      <c r="J55" s="93"/>
      <c r="K55" s="93"/>
      <c r="L55" s="102">
        <f>K55*$L$33</f>
        <v>0</v>
      </c>
      <c r="M55" s="90"/>
      <c r="N55" s="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2:26" ht="41.25" customHeight="1" x14ac:dyDescent="0.25">
      <c r="C56" s="1"/>
      <c r="D56" s="91" t="s">
        <v>80</v>
      </c>
      <c r="E56" s="92" t="s">
        <v>81</v>
      </c>
      <c r="F56" s="75" t="s">
        <v>47</v>
      </c>
      <c r="G56" s="93">
        <v>18.491493704385647</v>
      </c>
      <c r="H56" s="101">
        <v>14.4</v>
      </c>
      <c r="I56" s="93">
        <f>H56*1.04</f>
        <v>14.976000000000001</v>
      </c>
      <c r="J56" s="93">
        <f>I56*1.04</f>
        <v>15.575040000000001</v>
      </c>
      <c r="K56" s="93">
        <f>J56*1.04</f>
        <v>16.198041600000003</v>
      </c>
      <c r="L56" s="95">
        <f>K56*1.04</f>
        <v>16.845963264000005</v>
      </c>
      <c r="M56" s="90"/>
      <c r="N56" s="3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2:26" ht="35.25" customHeight="1" x14ac:dyDescent="0.25">
      <c r="C57" s="1"/>
      <c r="D57" s="91" t="s">
        <v>82</v>
      </c>
      <c r="E57" s="92" t="s">
        <v>83</v>
      </c>
      <c r="F57" s="75" t="s">
        <v>47</v>
      </c>
      <c r="G57" s="93">
        <v>0</v>
      </c>
      <c r="H57" s="94"/>
      <c r="I57" s="93"/>
      <c r="J57" s="93"/>
      <c r="K57" s="93"/>
      <c r="L57" s="102">
        <f>K57*$L$33</f>
        <v>0</v>
      </c>
      <c r="M57" s="90"/>
      <c r="N57" s="3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2:26" ht="30" customHeight="1" x14ac:dyDescent="0.25">
      <c r="B58" s="108"/>
      <c r="C58" s="1"/>
      <c r="D58" s="91" t="s">
        <v>84</v>
      </c>
      <c r="E58" s="92" t="s">
        <v>85</v>
      </c>
      <c r="F58" s="75" t="s">
        <v>47</v>
      </c>
      <c r="G58" s="109">
        <v>28.306626726361607</v>
      </c>
      <c r="H58" s="101">
        <f>G58*1.034</f>
        <v>29.269052035057904</v>
      </c>
      <c r="I58" s="93">
        <f>H58*1.04</f>
        <v>30.439814116460219</v>
      </c>
      <c r="J58" s="93">
        <f>I58*1.04</f>
        <v>31.65740668111863</v>
      </c>
      <c r="K58" s="93">
        <f>J58*1.04</f>
        <v>32.923702948363378</v>
      </c>
      <c r="L58" s="95">
        <f>K58*1.04</f>
        <v>34.240651066297914</v>
      </c>
      <c r="M58" s="90"/>
      <c r="N58" s="3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2:26" ht="36" customHeight="1" x14ac:dyDescent="0.25">
      <c r="C59" s="1"/>
      <c r="D59" s="91" t="s">
        <v>86</v>
      </c>
      <c r="E59" s="92" t="s">
        <v>87</v>
      </c>
      <c r="F59" s="75" t="s">
        <v>47</v>
      </c>
      <c r="G59" s="109"/>
      <c r="H59" s="101"/>
      <c r="I59" s="93"/>
      <c r="J59" s="93"/>
      <c r="K59" s="93"/>
      <c r="L59" s="95"/>
      <c r="M59" s="90"/>
      <c r="N59" s="3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2:26" ht="33.75" customHeight="1" x14ac:dyDescent="0.25">
      <c r="C60" s="1"/>
      <c r="D60" s="85" t="s">
        <v>88</v>
      </c>
      <c r="E60" s="86" t="s">
        <v>89</v>
      </c>
      <c r="F60" s="75" t="s">
        <v>47</v>
      </c>
      <c r="G60" s="109">
        <v>64.877487002718425</v>
      </c>
      <c r="H60" s="96">
        <f>G69*1.03</f>
        <v>66.823811612799986</v>
      </c>
      <c r="I60" s="110">
        <f>H60*1.039</f>
        <v>69.429940265699187</v>
      </c>
      <c r="J60" s="110">
        <f>I60*1.03</f>
        <v>71.512838473670172</v>
      </c>
      <c r="K60" s="110">
        <f>J60*1.03</f>
        <v>73.658223627880275</v>
      </c>
      <c r="L60" s="110">
        <f>K60*1.03</f>
        <v>75.867970336716681</v>
      </c>
      <c r="M60" s="90"/>
      <c r="N60" s="3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2:26" ht="28.5" customHeight="1" thickBot="1" x14ac:dyDescent="0.3">
      <c r="C61" s="1"/>
      <c r="D61" s="111"/>
      <c r="E61" s="86" t="s">
        <v>90</v>
      </c>
      <c r="F61" s="87" t="s">
        <v>47</v>
      </c>
      <c r="G61" s="112">
        <f>G60+G43+G42+G39</f>
        <v>1873.0310532168974</v>
      </c>
      <c r="H61" s="113">
        <f>H39+H42+H43+H60</f>
        <v>1933.1780439095737</v>
      </c>
      <c r="I61" s="113">
        <f>I39+I42+I43+I60</f>
        <v>2009.9903418543436</v>
      </c>
      <c r="J61" s="113">
        <f>J39+J42+J43+J60</f>
        <v>2089.2476561258609</v>
      </c>
      <c r="K61" s="113">
        <f>K39+K42+K43+K60</f>
        <v>2171.6544339861589</v>
      </c>
      <c r="L61" s="113">
        <f>L39+L42+L43+L60</f>
        <v>2257.3360291093259</v>
      </c>
      <c r="M61" s="90"/>
      <c r="N61" s="114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2:26" ht="3" customHeight="1" x14ac:dyDescent="0.25">
      <c r="C62" s="1"/>
      <c r="D62" s="115"/>
      <c r="E62" s="115"/>
      <c r="F62" s="115"/>
      <c r="G62" s="115"/>
      <c r="H62" s="116">
        <f>H61/G61</f>
        <v>1.032112116128227</v>
      </c>
      <c r="I62" s="116">
        <f>I61/H61</f>
        <v>1.0397336904310315</v>
      </c>
      <c r="J62" s="116">
        <f>J61/I61</f>
        <v>1.0394316891087136</v>
      </c>
      <c r="K62" s="116">
        <f>K61/J61</f>
        <v>1.0394432788370846</v>
      </c>
      <c r="L62" s="117"/>
      <c r="M62" s="117"/>
      <c r="N62" s="3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2:26" ht="15" x14ac:dyDescent="0.25">
      <c r="C63" s="1"/>
      <c r="E63" s="115"/>
      <c r="F63" s="115"/>
      <c r="G63" s="115"/>
      <c r="H63" s="118">
        <f>H61-G61</f>
        <v>60.146990692676354</v>
      </c>
      <c r="I63" s="118">
        <f>I61-H61</f>
        <v>76.812297944769853</v>
      </c>
      <c r="J63" s="118">
        <f>J61-I61</f>
        <v>79.257314271517316</v>
      </c>
      <c r="K63" s="118">
        <f>K61-J61</f>
        <v>82.406777860298007</v>
      </c>
      <c r="L63" s="118">
        <f>L61-K61</f>
        <v>85.681595123166971</v>
      </c>
      <c r="M63" s="117"/>
      <c r="N63" s="3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2:26" ht="15" x14ac:dyDescent="0.25">
      <c r="C64" s="1"/>
      <c r="D64" s="81" t="s">
        <v>91</v>
      </c>
      <c r="E64" s="64"/>
      <c r="F64" s="14"/>
      <c r="G64" s="14"/>
      <c r="H64" s="119"/>
      <c r="I64" s="14"/>
      <c r="J64" s="120"/>
      <c r="K64" s="120"/>
      <c r="L64" s="14"/>
      <c r="M64" s="14"/>
      <c r="N64" s="3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3:26" ht="15.75" thickBot="1" x14ac:dyDescent="0.3">
      <c r="C65" s="3"/>
      <c r="D65" s="82"/>
      <c r="E65" s="63"/>
      <c r="F65" s="63"/>
      <c r="G65" s="63"/>
      <c r="H65" s="63"/>
      <c r="I65" s="63"/>
      <c r="J65" s="120"/>
      <c r="K65" s="14"/>
      <c r="L65" s="14"/>
      <c r="M65" s="14"/>
      <c r="N65" s="3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3:26" ht="37.5" customHeight="1" x14ac:dyDescent="0.25">
      <c r="C66" s="1"/>
      <c r="D66" s="121" t="s">
        <v>42</v>
      </c>
      <c r="E66" s="122" t="s">
        <v>43</v>
      </c>
      <c r="F66" s="122" t="s">
        <v>44</v>
      </c>
      <c r="G66" s="19" t="s">
        <v>6</v>
      </c>
      <c r="H66" s="19" t="s">
        <v>7</v>
      </c>
      <c r="I66" s="19">
        <v>2021</v>
      </c>
      <c r="J66" s="19">
        <v>2022</v>
      </c>
      <c r="K66" s="19">
        <v>2023</v>
      </c>
      <c r="L66" s="19">
        <v>2024</v>
      </c>
      <c r="M66" s="20"/>
      <c r="N66" s="3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3:26" ht="26.25" customHeight="1" x14ac:dyDescent="0.25">
      <c r="C67" s="1"/>
      <c r="D67" s="123" t="s">
        <v>92</v>
      </c>
      <c r="E67" s="124" t="s">
        <v>93</v>
      </c>
      <c r="F67" s="125" t="s">
        <v>47</v>
      </c>
      <c r="G67" s="126"/>
      <c r="H67" s="127"/>
      <c r="I67" s="126"/>
      <c r="J67" s="126"/>
      <c r="K67" s="126"/>
      <c r="L67" s="128"/>
      <c r="M67" s="129"/>
      <c r="N67" s="3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3:26" ht="27" customHeight="1" x14ac:dyDescent="0.25">
      <c r="C68" s="1"/>
      <c r="D68" s="123" t="s">
        <v>94</v>
      </c>
      <c r="E68" s="124" t="s">
        <v>95</v>
      </c>
      <c r="F68" s="125" t="s">
        <v>47</v>
      </c>
      <c r="G68" s="126">
        <v>15.080360000000001</v>
      </c>
      <c r="H68" s="126">
        <v>15.53</v>
      </c>
      <c r="I68" s="126">
        <v>15.53</v>
      </c>
      <c r="J68" s="126">
        <v>15.53</v>
      </c>
      <c r="K68" s="126">
        <v>15.53</v>
      </c>
      <c r="L68" s="126">
        <v>15.53</v>
      </c>
      <c r="M68" s="130"/>
      <c r="N68" s="3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3:26" ht="20.25" customHeight="1" x14ac:dyDescent="0.25">
      <c r="C69" s="1"/>
      <c r="D69" s="123"/>
      <c r="E69" s="124" t="s">
        <v>96</v>
      </c>
      <c r="F69" s="125" t="s">
        <v>47</v>
      </c>
      <c r="G69" s="126">
        <f>G60</f>
        <v>64.877487002718425</v>
      </c>
      <c r="H69" s="126" t="s">
        <v>11</v>
      </c>
      <c r="I69" s="126" t="s">
        <v>11</v>
      </c>
      <c r="J69" s="126" t="s">
        <v>11</v>
      </c>
      <c r="K69" s="126" t="s">
        <v>11</v>
      </c>
      <c r="L69" s="128" t="s">
        <v>11</v>
      </c>
      <c r="M69" s="130"/>
      <c r="N69" s="3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3:26" ht="27.75" customHeight="1" x14ac:dyDescent="0.25">
      <c r="C70" s="1"/>
      <c r="D70" s="131" t="s">
        <v>97</v>
      </c>
      <c r="E70" s="124" t="s">
        <v>98</v>
      </c>
      <c r="F70" s="132" t="s">
        <v>47</v>
      </c>
      <c r="G70" s="133">
        <f t="shared" ref="G70:L70" si="2">G42*0.306</f>
        <v>433.10798245313765</v>
      </c>
      <c r="H70" s="133">
        <f t="shared" si="2"/>
        <v>447.83365385654434</v>
      </c>
      <c r="I70" s="133">
        <f t="shared" si="2"/>
        <v>465.74700001080618</v>
      </c>
      <c r="J70" s="133">
        <f t="shared" si="2"/>
        <v>484.37688001123843</v>
      </c>
      <c r="K70" s="133">
        <f t="shared" si="2"/>
        <v>503.75195521168797</v>
      </c>
      <c r="L70" s="133">
        <f t="shared" si="2"/>
        <v>523.90203342015559</v>
      </c>
      <c r="M70" s="130"/>
      <c r="N70" s="193"/>
      <c r="O70" s="193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3:26" ht="21.75" customHeight="1" x14ac:dyDescent="0.25">
      <c r="C71" s="1"/>
      <c r="D71" s="123" t="s">
        <v>99</v>
      </c>
      <c r="E71" s="92" t="s">
        <v>100</v>
      </c>
      <c r="F71" s="125" t="s">
        <v>47</v>
      </c>
      <c r="G71" s="126">
        <v>53.909709686724163</v>
      </c>
      <c r="H71" s="126">
        <f>H72+H73+H74+H75+H76+H77+H78+H79+H80+H81+H87+H88</f>
        <v>54.564561971192042</v>
      </c>
      <c r="I71" s="126">
        <f>I72+I73+I74+I75+I76+I77+I78+I79+I80+I81+I87+I88</f>
        <v>55.359904450039721</v>
      </c>
      <c r="J71" s="126">
        <f>J72+J73+J74+J75+J76+J77+J78+J79+J80+J81+J87+J88</f>
        <v>56.187060628041316</v>
      </c>
      <c r="K71" s="126">
        <f>K72+K73+K74+K75+K76+K77+K78+K79+K80+K81+K87+K88</f>
        <v>57.04730305316297</v>
      </c>
      <c r="L71" s="126">
        <f>L72+L73+L74+L75+L76+L77+L78+L79+L80+L81+L87+L88</f>
        <v>57.941955175289493</v>
      </c>
      <c r="M71" s="130"/>
      <c r="N71" s="3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3:26" ht="23.25" customHeight="1" x14ac:dyDescent="0.25">
      <c r="C72" s="1"/>
      <c r="D72" s="123" t="s">
        <v>101</v>
      </c>
      <c r="E72" s="134" t="s">
        <v>102</v>
      </c>
      <c r="F72" s="125" t="s">
        <v>47</v>
      </c>
      <c r="G72" s="126">
        <v>0</v>
      </c>
      <c r="H72" s="126">
        <f>G72</f>
        <v>0</v>
      </c>
      <c r="I72" s="135">
        <v>0</v>
      </c>
      <c r="J72" s="135">
        <v>0</v>
      </c>
      <c r="K72" s="135">
        <v>0</v>
      </c>
      <c r="L72" s="136">
        <f>K72*(1+$I$21)</f>
        <v>0</v>
      </c>
      <c r="M72" s="130"/>
      <c r="N72" s="3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3:26" ht="45.75" customHeight="1" x14ac:dyDescent="0.25">
      <c r="C73" s="1"/>
      <c r="D73" s="123" t="s">
        <v>103</v>
      </c>
      <c r="E73" s="92" t="s">
        <v>104</v>
      </c>
      <c r="F73" s="125" t="s">
        <v>47</v>
      </c>
      <c r="G73" s="126">
        <v>2.8866214107900842E-2</v>
      </c>
      <c r="H73" s="101">
        <f>G73*1.034</f>
        <v>2.9847665387569472E-2</v>
      </c>
      <c r="I73" s="93">
        <f>H73*1.04</f>
        <v>3.1041572003072251E-2</v>
      </c>
      <c r="J73" s="93">
        <f>I73*1.04</f>
        <v>3.2283234883195143E-2</v>
      </c>
      <c r="K73" s="93">
        <f>J73*1.04</f>
        <v>3.3574564278522949E-2</v>
      </c>
      <c r="L73" s="95">
        <f>K73*1.04</f>
        <v>3.4917546849663868E-2</v>
      </c>
      <c r="M73" s="130"/>
      <c r="N73" s="3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3:26" ht="24.75" customHeight="1" x14ac:dyDescent="0.25">
      <c r="C74" s="1"/>
      <c r="D74" s="123" t="s">
        <v>105</v>
      </c>
      <c r="E74" s="92" t="s">
        <v>106</v>
      </c>
      <c r="F74" s="125" t="s">
        <v>47</v>
      </c>
      <c r="G74" s="137">
        <v>0</v>
      </c>
      <c r="H74" s="126"/>
      <c r="I74" s="135"/>
      <c r="J74" s="126"/>
      <c r="K74" s="126"/>
      <c r="L74" s="128">
        <f>K74*(1+L21)</f>
        <v>0</v>
      </c>
      <c r="M74" s="130"/>
      <c r="N74" s="3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3:26" ht="24.75" customHeight="1" x14ac:dyDescent="0.25">
      <c r="C75" s="1"/>
      <c r="D75" s="123" t="s">
        <v>107</v>
      </c>
      <c r="E75" s="92" t="s">
        <v>108</v>
      </c>
      <c r="F75" s="125" t="s">
        <v>47</v>
      </c>
      <c r="G75" s="126"/>
      <c r="H75" s="126"/>
      <c r="I75" s="135"/>
      <c r="J75" s="126"/>
      <c r="K75" s="126"/>
      <c r="L75" s="128"/>
      <c r="M75" s="130"/>
      <c r="N75" s="3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3:26" ht="20.25" customHeight="1" x14ac:dyDescent="0.25">
      <c r="C76" s="1"/>
      <c r="D76" s="123" t="s">
        <v>109</v>
      </c>
      <c r="E76" s="92" t="s">
        <v>110</v>
      </c>
      <c r="F76" s="125" t="s">
        <v>47</v>
      </c>
      <c r="G76" s="126">
        <v>34.680999999999997</v>
      </c>
      <c r="H76" s="126">
        <f>G76</f>
        <v>34.680999999999997</v>
      </c>
      <c r="I76" s="126">
        <v>34.680999999999997</v>
      </c>
      <c r="J76" s="126">
        <f>H76</f>
        <v>34.680999999999997</v>
      </c>
      <c r="K76" s="126">
        <f>I76</f>
        <v>34.680999999999997</v>
      </c>
      <c r="L76" s="126">
        <f>J76</f>
        <v>34.680999999999997</v>
      </c>
      <c r="M76" s="130"/>
      <c r="N76" s="3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3:26" ht="19.5" customHeight="1" x14ac:dyDescent="0.25">
      <c r="C77" s="1"/>
      <c r="D77" s="123" t="s">
        <v>111</v>
      </c>
      <c r="E77" s="92" t="s">
        <v>112</v>
      </c>
      <c r="F77" s="125" t="s">
        <v>47</v>
      </c>
      <c r="G77" s="126"/>
      <c r="H77" s="126"/>
      <c r="I77" s="135"/>
      <c r="J77" s="126"/>
      <c r="K77" s="126"/>
      <c r="L77" s="128"/>
      <c r="M77" s="130"/>
      <c r="N77" s="3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3:26" ht="21" customHeight="1" x14ac:dyDescent="0.25">
      <c r="C78" s="1"/>
      <c r="D78" s="123" t="s">
        <v>113</v>
      </c>
      <c r="E78" s="92" t="s">
        <v>114</v>
      </c>
      <c r="F78" s="125" t="s">
        <v>47</v>
      </c>
      <c r="G78" s="126"/>
      <c r="H78" s="126"/>
      <c r="I78" s="135"/>
      <c r="J78" s="126"/>
      <c r="K78" s="126"/>
      <c r="L78" s="128"/>
      <c r="M78" s="130"/>
      <c r="N78" s="3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3:26" ht="20.25" customHeight="1" x14ac:dyDescent="0.25">
      <c r="C79" s="1"/>
      <c r="D79" s="138" t="s">
        <v>115</v>
      </c>
      <c r="E79" s="92"/>
      <c r="F79" s="125"/>
      <c r="G79" s="126"/>
      <c r="H79" s="126"/>
      <c r="I79" s="135"/>
      <c r="J79" s="135"/>
      <c r="K79" s="135"/>
      <c r="L79" s="136"/>
      <c r="M79" s="130"/>
      <c r="N79" s="3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3:26" ht="16.5" customHeight="1" x14ac:dyDescent="0.25">
      <c r="C80" s="1"/>
      <c r="D80" s="138"/>
      <c r="E80" s="139"/>
      <c r="F80" s="140"/>
      <c r="G80" s="137"/>
      <c r="H80" s="137"/>
      <c r="I80" s="137"/>
      <c r="J80" s="137"/>
      <c r="K80" s="137"/>
      <c r="L80" s="141"/>
      <c r="M80" s="130"/>
      <c r="N80" s="3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3:26" ht="20.25" customHeight="1" x14ac:dyDescent="0.25">
      <c r="C81" s="1"/>
      <c r="D81" s="131" t="s">
        <v>116</v>
      </c>
      <c r="E81" s="142" t="s">
        <v>117</v>
      </c>
      <c r="F81" s="132" t="s">
        <v>47</v>
      </c>
      <c r="G81" s="143">
        <f>G82+G83+G84+G85</f>
        <v>19.200884241590401</v>
      </c>
      <c r="H81" s="143">
        <f>SUM(H82:H86)</f>
        <v>19.853714305804473</v>
      </c>
      <c r="I81" s="143">
        <f>SUM(I82:I86)</f>
        <v>20.647862878036655</v>
      </c>
      <c r="J81" s="143">
        <f>SUM(J82:J86)</f>
        <v>21.473777393158123</v>
      </c>
      <c r="K81" s="143">
        <f>SUM(K82:K86)</f>
        <v>22.332728488884449</v>
      </c>
      <c r="L81" s="143">
        <f>SUM(L82:L86)</f>
        <v>23.22603762843983</v>
      </c>
      <c r="M81" s="130"/>
      <c r="N81" s="3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3:26" ht="18.75" customHeight="1" x14ac:dyDescent="0.25">
      <c r="C82" s="1"/>
      <c r="D82" s="131" t="s">
        <v>118</v>
      </c>
      <c r="E82" s="144" t="s">
        <v>119</v>
      </c>
      <c r="F82" s="132" t="s">
        <v>47</v>
      </c>
      <c r="G82" s="145">
        <v>9.9658762000000003</v>
      </c>
      <c r="H82" s="145">
        <f>G82*1.034</f>
        <v>10.3047159908</v>
      </c>
      <c r="I82" s="145">
        <f t="shared" ref="I82:L85" si="3">H82*1.04</f>
        <v>10.716904630432001</v>
      </c>
      <c r="J82" s="145">
        <f t="shared" si="3"/>
        <v>11.145580815649282</v>
      </c>
      <c r="K82" s="145">
        <f t="shared" si="3"/>
        <v>11.591404048275255</v>
      </c>
      <c r="L82" s="145">
        <f t="shared" si="3"/>
        <v>12.055060210206266</v>
      </c>
      <c r="M82" s="130"/>
      <c r="N82" s="3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3:26" ht="23.25" customHeight="1" x14ac:dyDescent="0.25">
      <c r="C83" s="1"/>
      <c r="D83" s="131" t="s">
        <v>120</v>
      </c>
      <c r="E83" s="144" t="s">
        <v>121</v>
      </c>
      <c r="F83" s="125" t="s">
        <v>47</v>
      </c>
      <c r="G83" s="145">
        <f>116.6*0.15%</f>
        <v>0.1749</v>
      </c>
      <c r="H83" s="145">
        <f>G83*1.034</f>
        <v>0.1808466</v>
      </c>
      <c r="I83" s="145">
        <f t="shared" si="3"/>
        <v>0.188080464</v>
      </c>
      <c r="J83" s="145">
        <f t="shared" si="3"/>
        <v>0.19560368256000002</v>
      </c>
      <c r="K83" s="145">
        <f t="shared" si="3"/>
        <v>0.20342782986240002</v>
      </c>
      <c r="L83" s="146">
        <f t="shared" si="3"/>
        <v>0.21156494305689602</v>
      </c>
      <c r="M83" s="130"/>
      <c r="N83" s="3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3:26" ht="18.75" customHeight="1" x14ac:dyDescent="0.25">
      <c r="C84" s="1"/>
      <c r="D84" s="131" t="s">
        <v>122</v>
      </c>
      <c r="E84" s="144" t="s">
        <v>123</v>
      </c>
      <c r="F84" s="132" t="s">
        <v>47</v>
      </c>
      <c r="G84" s="145">
        <v>1.9834513599999994</v>
      </c>
      <c r="H84" s="145">
        <f>G84*1.034</f>
        <v>2.0508887062399994</v>
      </c>
      <c r="I84" s="145">
        <f t="shared" si="3"/>
        <v>2.1329242544895997</v>
      </c>
      <c r="J84" s="137">
        <f t="shared" si="3"/>
        <v>2.2182412246691836</v>
      </c>
      <c r="K84" s="126">
        <f t="shared" si="3"/>
        <v>2.3069708736559509</v>
      </c>
      <c r="L84" s="128">
        <f t="shared" si="3"/>
        <v>2.3992497086021891</v>
      </c>
      <c r="M84" s="130"/>
      <c r="N84" s="3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3:26" ht="23.25" customHeight="1" x14ac:dyDescent="0.25">
      <c r="C85" s="1"/>
      <c r="D85" s="131" t="s">
        <v>124</v>
      </c>
      <c r="E85" s="147" t="s">
        <v>125</v>
      </c>
      <c r="F85" s="132" t="s">
        <v>47</v>
      </c>
      <c r="G85" s="145">
        <v>7.0766566815904017</v>
      </c>
      <c r="H85" s="145">
        <f>G85*1.034</f>
        <v>7.3172630087644759</v>
      </c>
      <c r="I85" s="145">
        <f t="shared" si="3"/>
        <v>7.6099535291150548</v>
      </c>
      <c r="J85" s="145">
        <f t="shared" si="3"/>
        <v>7.9143516702796575</v>
      </c>
      <c r="K85" s="145">
        <f t="shared" si="3"/>
        <v>8.2309257370908444</v>
      </c>
      <c r="L85" s="146">
        <f t="shared" si="3"/>
        <v>8.5601627665744786</v>
      </c>
      <c r="M85" s="130"/>
      <c r="N85" s="3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3:26" ht="23.25" customHeight="1" x14ac:dyDescent="0.25">
      <c r="C86" s="1"/>
      <c r="D86" s="131" t="s">
        <v>126</v>
      </c>
      <c r="E86" s="147" t="s">
        <v>127</v>
      </c>
      <c r="F86" s="132" t="s">
        <v>47</v>
      </c>
      <c r="G86" s="145"/>
      <c r="H86" s="145"/>
      <c r="I86" s="145"/>
      <c r="J86" s="145"/>
      <c r="K86" s="145"/>
      <c r="L86" s="146"/>
      <c r="M86" s="130"/>
      <c r="N86" s="3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3:26" ht="18.75" customHeight="1" x14ac:dyDescent="0.25">
      <c r="C87" s="1"/>
      <c r="D87" s="131" t="s">
        <v>128</v>
      </c>
      <c r="E87" s="148" t="s">
        <v>129</v>
      </c>
      <c r="F87" s="140"/>
      <c r="G87" s="126">
        <f>167.2882</f>
        <v>167.28819999999999</v>
      </c>
      <c r="H87" s="137"/>
      <c r="I87" s="137"/>
      <c r="J87" s="126"/>
      <c r="K87" s="126"/>
      <c r="L87" s="128"/>
      <c r="M87" s="130"/>
      <c r="N87" s="3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3:26" ht="22.5" customHeight="1" x14ac:dyDescent="0.25">
      <c r="C88" s="1"/>
      <c r="D88" s="149" t="s">
        <v>130</v>
      </c>
      <c r="E88" s="92" t="s">
        <v>131</v>
      </c>
      <c r="F88" s="132" t="s">
        <v>47</v>
      </c>
      <c r="G88" s="150"/>
      <c r="H88" s="150"/>
      <c r="I88" s="150"/>
      <c r="J88" s="150"/>
      <c r="K88" s="150"/>
      <c r="L88" s="151"/>
      <c r="M88" s="130"/>
      <c r="N88" s="3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3:26" ht="28.5" customHeight="1" x14ac:dyDescent="0.25">
      <c r="C89" s="1"/>
      <c r="D89" s="152"/>
      <c r="E89" s="86" t="s">
        <v>132</v>
      </c>
      <c r="F89" s="87" t="s">
        <v>47</v>
      </c>
      <c r="G89" s="110">
        <f t="shared" ref="G89:L89" si="4">G67+G68+G70+G71</f>
        <v>502.09805213986181</v>
      </c>
      <c r="H89" s="110">
        <f t="shared" si="4"/>
        <v>517.92821582773638</v>
      </c>
      <c r="I89" s="110">
        <f t="shared" si="4"/>
        <v>536.63690446084593</v>
      </c>
      <c r="J89" s="110">
        <f t="shared" si="4"/>
        <v>556.09394063927971</v>
      </c>
      <c r="K89" s="110">
        <f t="shared" si="4"/>
        <v>576.32925826485098</v>
      </c>
      <c r="L89" s="110">
        <f t="shared" si="4"/>
        <v>597.3739885954451</v>
      </c>
      <c r="M89" s="130"/>
      <c r="N89" s="3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3:26" ht="15.75" thickBot="1" x14ac:dyDescent="0.3">
      <c r="C90" s="1"/>
      <c r="D90" s="153"/>
      <c r="E90" s="154"/>
      <c r="F90" s="154"/>
      <c r="G90" s="155"/>
      <c r="H90" s="156"/>
      <c r="I90" s="155"/>
      <c r="J90" s="155"/>
      <c r="K90" s="155"/>
      <c r="L90" s="157"/>
      <c r="M90" s="130"/>
      <c r="N90" s="3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3:26" ht="30" hidden="1" thickBot="1" x14ac:dyDescent="0.3">
      <c r="C91" s="1"/>
      <c r="D91" s="158"/>
      <c r="E91" s="159" t="s">
        <v>133</v>
      </c>
      <c r="F91" s="160"/>
      <c r="G91" s="161">
        <f>G61+G89</f>
        <v>2375.1291053567593</v>
      </c>
      <c r="H91" s="161"/>
      <c r="I91" s="161">
        <f>I61+I89</f>
        <v>2546.6272463151895</v>
      </c>
      <c r="J91" s="161">
        <f>J61+J89</f>
        <v>2645.3415967651408</v>
      </c>
      <c r="K91" s="161">
        <f>K61+K89</f>
        <v>2747.9836922510099</v>
      </c>
      <c r="L91" s="162">
        <f>L61+L89</f>
        <v>2854.710017704771</v>
      </c>
      <c r="M91" s="130"/>
      <c r="N91" s="3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3:26" ht="25.5" customHeight="1" x14ac:dyDescent="0.25">
      <c r="C92" s="1"/>
      <c r="D92" s="194"/>
      <c r="E92" s="194"/>
      <c r="F92" s="194"/>
      <c r="G92" s="163"/>
      <c r="H92" s="118">
        <f>H89-G89</f>
        <v>15.830163687874574</v>
      </c>
      <c r="I92" s="118">
        <f>I89-H89</f>
        <v>18.708688633109546</v>
      </c>
      <c r="J92" s="118">
        <f>J89-I89</f>
        <v>19.457036178433782</v>
      </c>
      <c r="K92" s="118">
        <f>K89-J89</f>
        <v>20.23531762557127</v>
      </c>
      <c r="L92" s="118">
        <f>L89-K89</f>
        <v>21.04473033059412</v>
      </c>
      <c r="M92" s="130"/>
      <c r="N92" s="3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3:26" ht="15" hidden="1" x14ac:dyDescent="0.25">
      <c r="C93" s="1"/>
      <c r="D93" s="164"/>
      <c r="E93" s="164"/>
      <c r="F93" s="164"/>
      <c r="G93" s="163"/>
      <c r="H93" s="165"/>
      <c r="I93" s="166"/>
      <c r="J93" s="6"/>
      <c r="K93" s="6"/>
      <c r="L93" s="6"/>
      <c r="M93" s="130"/>
      <c r="N93" s="3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3:26" ht="15" x14ac:dyDescent="0.25">
      <c r="C94" s="1"/>
      <c r="D94" s="64" t="s">
        <v>134</v>
      </c>
      <c r="E94" s="164"/>
      <c r="F94" s="164"/>
      <c r="G94" s="163"/>
      <c r="H94" s="167"/>
      <c r="I94" s="168"/>
      <c r="J94" s="169"/>
      <c r="K94" s="169"/>
      <c r="L94" s="6"/>
      <c r="M94" s="130"/>
      <c r="N94" s="3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3:26" ht="15" x14ac:dyDescent="0.25">
      <c r="C95" s="1"/>
      <c r="D95" s="164"/>
      <c r="E95" s="164"/>
      <c r="F95" s="164"/>
      <c r="G95" s="170"/>
      <c r="H95" s="165">
        <f>H97/G97</f>
        <v>1.0308929181185871</v>
      </c>
      <c r="I95" s="166"/>
      <c r="J95" s="6"/>
      <c r="K95" s="6"/>
      <c r="L95" s="6"/>
      <c r="M95" s="130"/>
      <c r="N95" s="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3:26" ht="36" customHeight="1" x14ac:dyDescent="0.25">
      <c r="C96" s="1"/>
      <c r="D96" s="18" t="s">
        <v>3</v>
      </c>
      <c r="E96" s="19" t="s">
        <v>43</v>
      </c>
      <c r="F96" s="18" t="s">
        <v>5</v>
      </c>
      <c r="G96" s="19" t="s">
        <v>6</v>
      </c>
      <c r="H96" s="19" t="s">
        <v>7</v>
      </c>
      <c r="I96" s="19">
        <v>2021</v>
      </c>
      <c r="J96" s="19">
        <v>2022</v>
      </c>
      <c r="K96" s="19">
        <v>2023</v>
      </c>
      <c r="L96" s="19">
        <v>2024</v>
      </c>
      <c r="M96" s="130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3:26" ht="45.75" customHeight="1" x14ac:dyDescent="0.25">
      <c r="C97" s="1"/>
      <c r="D97" s="18" t="s">
        <v>8</v>
      </c>
      <c r="E97" s="39" t="s">
        <v>135</v>
      </c>
      <c r="F97" s="18" t="s">
        <v>10</v>
      </c>
      <c r="G97" s="171">
        <f t="shared" ref="G97:L97" si="5">G98+G99+G101</f>
        <v>2377.6536017054596</v>
      </c>
      <c r="H97" s="171">
        <f t="shared" si="5"/>
        <v>2451.1062597373102</v>
      </c>
      <c r="I97" s="171">
        <f t="shared" si="5"/>
        <v>2546.6272463151895</v>
      </c>
      <c r="J97" s="171">
        <f t="shared" si="5"/>
        <v>2645.3415967651408</v>
      </c>
      <c r="K97" s="171">
        <f t="shared" si="5"/>
        <v>2747.9836922510099</v>
      </c>
      <c r="L97" s="171">
        <f t="shared" si="5"/>
        <v>2854.710017704771</v>
      </c>
      <c r="M97" s="130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3:26" ht="15" x14ac:dyDescent="0.25">
      <c r="C98" s="1"/>
      <c r="D98" s="65" t="s">
        <v>45</v>
      </c>
      <c r="E98" s="172" t="s">
        <v>136</v>
      </c>
      <c r="F98" s="65" t="s">
        <v>47</v>
      </c>
      <c r="G98" s="173">
        <f t="shared" ref="G98:L98" si="6">G61</f>
        <v>1873.0310532168974</v>
      </c>
      <c r="H98" s="173">
        <f t="shared" si="6"/>
        <v>1933.1780439095737</v>
      </c>
      <c r="I98" s="173">
        <f t="shared" si="6"/>
        <v>2009.9903418543436</v>
      </c>
      <c r="J98" s="173">
        <f t="shared" si="6"/>
        <v>2089.2476561258609</v>
      </c>
      <c r="K98" s="173">
        <f t="shared" si="6"/>
        <v>2171.6544339861589</v>
      </c>
      <c r="L98" s="173">
        <f t="shared" si="6"/>
        <v>2257.3360291093259</v>
      </c>
      <c r="M98" s="130"/>
      <c r="N98" s="174"/>
      <c r="O98" s="17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3:26" ht="15" x14ac:dyDescent="0.25">
      <c r="C99" s="1"/>
      <c r="D99" s="65" t="s">
        <v>137</v>
      </c>
      <c r="E99" s="172" t="s">
        <v>138</v>
      </c>
      <c r="F99" s="65" t="s">
        <v>47</v>
      </c>
      <c r="G99" s="173">
        <f t="shared" ref="G99:L99" si="7">G89</f>
        <v>502.09805213986181</v>
      </c>
      <c r="H99" s="173">
        <f t="shared" si="7"/>
        <v>517.92821582773638</v>
      </c>
      <c r="I99" s="173">
        <f t="shared" si="7"/>
        <v>536.63690446084593</v>
      </c>
      <c r="J99" s="173">
        <f t="shared" si="7"/>
        <v>556.09394063927971</v>
      </c>
      <c r="K99" s="173">
        <f t="shared" si="7"/>
        <v>576.32925826485098</v>
      </c>
      <c r="L99" s="173">
        <f t="shared" si="7"/>
        <v>597.3739885954451</v>
      </c>
      <c r="M99" s="130"/>
      <c r="N99" s="174"/>
      <c r="O99" s="17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3:26" ht="15" x14ac:dyDescent="0.25">
      <c r="C100" s="1"/>
      <c r="D100" s="65" t="s">
        <v>139</v>
      </c>
      <c r="E100" s="172" t="s">
        <v>140</v>
      </c>
      <c r="F100" s="65" t="s">
        <v>47</v>
      </c>
      <c r="G100" s="176" t="s">
        <v>11</v>
      </c>
      <c r="H100" s="177" t="s">
        <v>11</v>
      </c>
      <c r="I100" s="177" t="s">
        <v>11</v>
      </c>
      <c r="J100" s="177" t="s">
        <v>11</v>
      </c>
      <c r="K100" s="177" t="s">
        <v>11</v>
      </c>
      <c r="L100" s="177" t="s">
        <v>11</v>
      </c>
      <c r="M100" s="130"/>
      <c r="N100" s="174"/>
      <c r="O100" s="17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3:26" ht="15" x14ac:dyDescent="0.25">
      <c r="C101" s="1"/>
      <c r="D101" s="65" t="s">
        <v>141</v>
      </c>
      <c r="E101" s="178" t="s">
        <v>142</v>
      </c>
      <c r="F101" s="179" t="s">
        <v>47</v>
      </c>
      <c r="G101" s="180">
        <v>2.5244963487002394</v>
      </c>
      <c r="H101" s="181"/>
      <c r="I101" s="181"/>
      <c r="J101" s="181"/>
      <c r="K101" s="181"/>
      <c r="L101" s="181"/>
      <c r="M101" s="130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3:26" ht="15" x14ac:dyDescent="0.25">
      <c r="C102" s="1"/>
      <c r="D102" s="182"/>
      <c r="E102" s="183"/>
      <c r="F102" s="182"/>
      <c r="G102" s="184"/>
      <c r="H102" s="185"/>
      <c r="I102" s="185">
        <f>I97/H97</f>
        <v>1.0389705612306324</v>
      </c>
      <c r="J102" s="185">
        <f>J97/I97</f>
        <v>1.0387627795127006</v>
      </c>
      <c r="K102" s="185">
        <f>K97/J97</f>
        <v>1.0388010741642535</v>
      </c>
      <c r="L102" s="185">
        <f>L97/K97</f>
        <v>1.0388380490592855</v>
      </c>
      <c r="M102" s="185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3:26" x14ac:dyDescent="0.2">
      <c r="K103" s="187"/>
    </row>
    <row r="104" spans="3:26" x14ac:dyDescent="0.2">
      <c r="I104" s="188"/>
      <c r="K104" s="189"/>
    </row>
    <row r="105" spans="3:26" x14ac:dyDescent="0.2">
      <c r="D105" t="s">
        <v>143</v>
      </c>
      <c r="K105" s="189" t="s">
        <v>144</v>
      </c>
    </row>
    <row r="106" spans="3:26" x14ac:dyDescent="0.2">
      <c r="E106" s="190"/>
      <c r="I106" s="189"/>
      <c r="K106" s="187"/>
    </row>
    <row r="107" spans="3:26" x14ac:dyDescent="0.2">
      <c r="E107" s="190"/>
      <c r="H107" s="187"/>
      <c r="K107" s="187"/>
    </row>
    <row r="108" spans="3:26" x14ac:dyDescent="0.2">
      <c r="E108" s="190"/>
      <c r="F108" s="188"/>
      <c r="H108" s="189"/>
    </row>
    <row r="109" spans="3:26" x14ac:dyDescent="0.2">
      <c r="E109" s="190"/>
      <c r="F109" s="188"/>
      <c r="H109" s="189"/>
    </row>
    <row r="110" spans="3:26" x14ac:dyDescent="0.2">
      <c r="D110" t="s">
        <v>145</v>
      </c>
      <c r="E110" s="190"/>
      <c r="F110" s="188"/>
      <c r="H110" s="189"/>
      <c r="K110" s="186" t="s">
        <v>146</v>
      </c>
    </row>
    <row r="112" spans="3:26" x14ac:dyDescent="0.2">
      <c r="H112" s="191"/>
    </row>
    <row r="121" spans="8:8" x14ac:dyDescent="0.2">
      <c r="H121" s="192"/>
    </row>
  </sheetData>
  <protectedRanges>
    <protectedRange sqref="G8:M8" name="Диапазон1_1_1"/>
  </protectedRanges>
  <mergeCells count="8">
    <mergeCell ref="N70:O70"/>
    <mergeCell ref="D92:F92"/>
    <mergeCell ref="D2:L2"/>
    <mergeCell ref="E4:J4"/>
    <mergeCell ref="D5:J5"/>
    <mergeCell ref="D18:J18"/>
    <mergeCell ref="N33:Z33"/>
    <mergeCell ref="D35:L35"/>
  </mergeCells>
  <dataValidations count="1">
    <dataValidation type="decimal" allowBlank="1" showInputMessage="1" showErrorMessage="1" error="Ввведеное значение неверно" sqref="G8 H100:L100 H8:M9 H21:M21 G102:M102">
      <formula1>-1000000000000000</formula1>
      <formula2>1000000000000000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5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НВВ 2020-2024</vt:lpstr>
      <vt:lpstr>'НВВ 2020-2024'!Область_печати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oge5</dc:creator>
  <cp:lastModifiedBy>Татьяна В. Лобашова</cp:lastModifiedBy>
  <dcterms:created xsi:type="dcterms:W3CDTF">2019-04-18T05:40:20Z</dcterms:created>
  <dcterms:modified xsi:type="dcterms:W3CDTF">2019-04-18T11:41:33Z</dcterms:modified>
</cp:coreProperties>
</file>